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m\Musterdateien\Steuern\Übrige Dateien und Tabellen\"/>
    </mc:Choice>
  </mc:AlternateContent>
  <bookViews>
    <workbookView xWindow="480" yWindow="108" windowWidth="8208" windowHeight="4560" tabRatio="452"/>
  </bookViews>
  <sheets>
    <sheet name="SV 17 Statuswechsel" sheetId="1" r:id="rId1"/>
    <sheet name="Kriterien Dropdown" sheetId="2" r:id="rId2"/>
  </sheets>
  <definedNames>
    <definedName name="Jahr">#REF!</definedName>
  </definedNames>
  <calcPr calcId="152511" iterate="1"/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D20" i="1" l="1"/>
  <c r="F29" i="1" l="1"/>
  <c r="D28" i="1" l="1"/>
  <c r="E29" i="1" l="1"/>
  <c r="D29" i="1"/>
  <c r="D17" i="1"/>
  <c r="G38" i="1" l="1"/>
  <c r="D37" i="1"/>
  <c r="D41" i="1" s="1"/>
  <c r="E28" i="1"/>
  <c r="D33" i="1"/>
  <c r="E37" i="1" l="1"/>
  <c r="F28" i="1"/>
  <c r="G28" i="1" s="1"/>
  <c r="H28" i="1" s="1"/>
  <c r="I28" i="1" s="1"/>
  <c r="J28" i="1" s="1"/>
  <c r="K28" i="1" s="1"/>
  <c r="L28" i="1" s="1"/>
  <c r="H38" i="1"/>
  <c r="I38" i="1" s="1"/>
  <c r="J38" i="1" s="1"/>
  <c r="E33" i="1"/>
  <c r="F33" i="1" l="1"/>
  <c r="F37" i="1"/>
  <c r="E41" i="1"/>
  <c r="G33" i="1" l="1"/>
  <c r="G37" i="1"/>
  <c r="H37" i="1" s="1"/>
  <c r="H33" i="1"/>
  <c r="K38" i="1"/>
  <c r="F41" i="1"/>
  <c r="I33" i="1" l="1"/>
  <c r="I37" i="1"/>
  <c r="L33" i="1"/>
  <c r="L38" i="1"/>
  <c r="G41" i="1"/>
  <c r="J37" i="1" l="1"/>
  <c r="K33" i="1"/>
  <c r="J33" i="1"/>
  <c r="H41" i="1"/>
  <c r="K37" i="1" l="1"/>
  <c r="L37" i="1" s="1"/>
  <c r="I41" i="1"/>
  <c r="J41" i="1" l="1"/>
  <c r="L41" i="1" l="1"/>
  <c r="K41" i="1"/>
</calcChain>
</file>

<file path=xl/sharedStrings.xml><?xml version="1.0" encoding="utf-8"?>
<sst xmlns="http://schemas.openxmlformats.org/spreadsheetml/2006/main" count="35" uniqueCount="27">
  <si>
    <t>SV 17 - Statuswechsel per</t>
  </si>
  <si>
    <t>davon wird steuerlich aufgedeckt in %</t>
  </si>
  <si>
    <t>steuerbares Eigenkapital</t>
  </si>
  <si>
    <t>Fr./%</t>
  </si>
  <si>
    <t>Reingewinn gemäss Jahresrechnung</t>
  </si>
  <si>
    <t>Fr.</t>
  </si>
  <si>
    <t>Eingaben</t>
  </si>
  <si>
    <t>Eigenkapital gemäss Jahresrechnung</t>
  </si>
  <si>
    <t>Bisherige besteuerte Quote inkl. Inlanderträge</t>
  </si>
  <si>
    <t>Nicht besteuerte Auslandquote</t>
  </si>
  <si>
    <t>steuerbarer Reingewinn reduziert besteuert</t>
  </si>
  <si>
    <t>steuerbarer Reingewinn ordentlich besteuert</t>
  </si>
  <si>
    <t>aufgedeckte stille Reserven Steuerbilanz</t>
  </si>
  <si>
    <t>Abschreibung stille Reserven</t>
  </si>
  <si>
    <t>Reingewinn und Eigenkapital SGST</t>
  </si>
  <si>
    <t>Total stille Reserven gemäss Bewertung</t>
  </si>
  <si>
    <t>festgestellte stille Reserven mit Verfügung</t>
  </si>
  <si>
    <t>Kriterien Dropdown</t>
  </si>
  <si>
    <t>Offenlegung altrechtlich</t>
  </si>
  <si>
    <t>Offenlegung Sondersteuersatz</t>
  </si>
  <si>
    <t>Jahr, ab welchem keine Besteuerung als</t>
  </si>
  <si>
    <t>Holding oder Domizilgesellschaft erfolgt</t>
  </si>
  <si>
    <t>Art. 78g StHG und bspw. § 271a StG AG</t>
  </si>
  <si>
    <t>Maximum Kanton altrechtlich</t>
  </si>
  <si>
    <t>Dauer Abschreibung stille Reserven</t>
  </si>
  <si>
    <t>ITERA</t>
  </si>
  <si>
    <t>Mandant/in,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</si>
</sst>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??_ ;_ @_ "/>
    <numFmt numFmtId="165" formatCode="0_ ;\-0\ "/>
    <numFmt numFmtId="166" formatCode="#,##0_ ;\-#,##0\ "/>
    <numFmt numFmtId="167" formatCode="0\ &quot;Jahre&quot;"/>
  </numFmts>
  <fonts count="7" x14ac:knownFonts="1"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1" quotePrefix="1" applyFont="1" applyFill="1" applyBorder="1" applyAlignment="1">
      <alignment horizontal="right"/>
    </xf>
    <xf numFmtId="9" fontId="4" fillId="0" borderId="0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 applyBorder="1"/>
    <xf numFmtId="9" fontId="4" fillId="0" borderId="0" xfId="1" applyNumberFormat="1" applyFont="1" applyFill="1" applyBorder="1" applyProtection="1">
      <protection locked="0"/>
    </xf>
    <xf numFmtId="9" fontId="4" fillId="0" borderId="0" xfId="1" applyNumberFormat="1" applyFont="1" applyFill="1" applyBorder="1" applyProtection="1"/>
    <xf numFmtId="0" fontId="4" fillId="0" borderId="0" xfId="2" applyFont="1" applyFill="1" applyBorder="1"/>
    <xf numFmtId="164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4" fillId="0" borderId="0" xfId="2" applyFont="1" applyFill="1" applyBorder="1" applyAlignment="1"/>
    <xf numFmtId="0" fontId="4" fillId="0" borderId="0" xfId="1" quotePrefix="1" applyFont="1" applyFill="1" applyBorder="1" applyAlignment="1">
      <alignment horizontal="left"/>
    </xf>
    <xf numFmtId="164" fontId="2" fillId="0" borderId="0" xfId="1" applyNumberFormat="1" applyFont="1" applyFill="1" applyBorder="1" applyProtection="1">
      <protection locked="0"/>
    </xf>
    <xf numFmtId="9" fontId="2" fillId="0" borderId="0" xfId="1" applyNumberFormat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/>
    <xf numFmtId="164" fontId="2" fillId="0" borderId="0" xfId="2" applyNumberFormat="1" applyFont="1" applyFill="1" applyBorder="1"/>
    <xf numFmtId="0" fontId="4" fillId="0" borderId="1" xfId="2" applyFont="1" applyFill="1" applyBorder="1"/>
    <xf numFmtId="166" fontId="4" fillId="0" borderId="0" xfId="2" applyNumberFormat="1" applyFont="1" applyFill="1" applyBorder="1"/>
    <xf numFmtId="166" fontId="2" fillId="0" borderId="0" xfId="2" applyNumberFormat="1" applyFont="1" applyFill="1" applyBorder="1"/>
    <xf numFmtId="164" fontId="4" fillId="0" borderId="1" xfId="2" applyNumberFormat="1" applyFont="1" applyFill="1" applyBorder="1"/>
    <xf numFmtId="166" fontId="2" fillId="0" borderId="1" xfId="2" applyNumberFormat="1" applyFont="1" applyFill="1" applyBorder="1"/>
    <xf numFmtId="166" fontId="4" fillId="0" borderId="1" xfId="2" applyNumberFormat="1" applyFont="1" applyFill="1" applyBorder="1"/>
    <xf numFmtId="0" fontId="0" fillId="0" borderId="1" xfId="0" applyFont="1" applyBorder="1"/>
    <xf numFmtId="166" fontId="4" fillId="0" borderId="0" xfId="2" applyNumberFormat="1" applyFont="1" applyFill="1" applyBorder="1" applyAlignment="1">
      <alignment horizontal="right"/>
    </xf>
    <xf numFmtId="166" fontId="1" fillId="0" borderId="0" xfId="2" applyNumberFormat="1" applyFill="1" applyBorder="1"/>
    <xf numFmtId="0" fontId="6" fillId="0" borderId="0" xfId="0" applyFont="1"/>
    <xf numFmtId="0" fontId="0" fillId="0" borderId="0" xfId="0" applyAlignment="1">
      <alignment horizontal="left"/>
    </xf>
    <xf numFmtId="165" fontId="2" fillId="0" borderId="0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>
      <alignment wrapText="1"/>
    </xf>
    <xf numFmtId="0" fontId="4" fillId="0" borderId="3" xfId="2" applyFont="1" applyFill="1" applyBorder="1"/>
    <xf numFmtId="0" fontId="4" fillId="0" borderId="2" xfId="2" applyFont="1" applyFill="1" applyBorder="1"/>
    <xf numFmtId="0" fontId="4" fillId="0" borderId="3" xfId="2" applyFont="1" applyFill="1" applyBorder="1" applyAlignment="1">
      <alignment horizontal="right"/>
    </xf>
    <xf numFmtId="164" fontId="2" fillId="0" borderId="3" xfId="2" applyNumberFormat="1" applyFont="1" applyFill="1" applyBorder="1"/>
    <xf numFmtId="166" fontId="1" fillId="0" borderId="3" xfId="2" applyNumberFormat="1" applyFill="1" applyBorder="1"/>
    <xf numFmtId="166" fontId="4" fillId="0" borderId="3" xfId="2" applyNumberFormat="1" applyFont="1" applyFill="1" applyBorder="1"/>
    <xf numFmtId="164" fontId="4" fillId="0" borderId="2" xfId="2" applyNumberFormat="1" applyFont="1" applyFill="1" applyBorder="1"/>
    <xf numFmtId="164" fontId="4" fillId="0" borderId="3" xfId="2" applyNumberFormat="1" applyFont="1" applyFill="1" applyBorder="1"/>
    <xf numFmtId="166" fontId="2" fillId="0" borderId="3" xfId="2" applyNumberFormat="1" applyFont="1" applyFill="1" applyBorder="1"/>
    <xf numFmtId="166" fontId="4" fillId="0" borderId="2" xfId="2" applyNumberFormat="1" applyFont="1" applyFill="1" applyBorder="1"/>
    <xf numFmtId="0" fontId="0" fillId="0" borderId="2" xfId="0" applyFont="1" applyBorder="1"/>
    <xf numFmtId="9" fontId="2" fillId="0" borderId="0" xfId="1" applyNumberFormat="1" applyFont="1" applyFill="1" applyBorder="1" applyProtection="1"/>
    <xf numFmtId="167" fontId="2" fillId="0" borderId="0" xfId="0" applyNumberFormat="1" applyFont="1"/>
    <xf numFmtId="14" fontId="3" fillId="0" borderId="0" xfId="0" applyNumberFormat="1" applyFont="1" applyAlignment="1">
      <alignment horizontal="left"/>
    </xf>
  </cellXfs>
  <cellStyles count="3">
    <cellStyle name="40 % - Akzent1" xfId="1" builtinId="31"/>
    <cellStyle name="40 % - Akzent5" xfId="2" builtinId="4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'Kriterien Dropdown'!$C$3" fmlaRange="'Kriterien Dropdown'!$B$3:$B$7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38100</xdr:colOff>
      <xdr:row>0</xdr:row>
      <xdr:rowOff>38100</xdr:rowOff>
    </xdr:from>
    <xdr:to>
      <xdr:col>11</xdr:col>
      <xdr:colOff>676275</xdr:colOff>
      <xdr:row>1</xdr:row>
      <xdr:rowOff>109669</xdr:rowOff>
    </xdr:to>
    <xdr:pic>
      <xdr:nvPicPr>
        <xdr:cNvPr id="3" name="Grafik 2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8100"/>
          <a:ext cx="638175" cy="26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42"/>
  <sheetViews>
    <sheetView showGridLines="0" tabSelected="1" zoomScaleNormal="100" workbookViewId="0"/>
  </sheetViews>
  <sheetFormatPr baseColWidth="10" defaultColWidth="11.44140625" defaultRowHeight="13.8" x14ac:dyDescent="0.25"/>
  <cols>
    <col min="1" max="2" width="1.6640625" style="4" customWidth="1"/>
    <col min="3" max="3" width="37.6640625" style="4" customWidth="1"/>
    <col min="4" max="12" width="10.6640625" style="4" customWidth="1"/>
    <col min="13" max="16384" width="11.44140625" style="4"/>
  </cols>
  <sheetData>
    <row r="1" spans="1:12" x14ac:dyDescent="0.25">
      <c r="A1" s="32" t="s">
        <v>25</v>
      </c>
    </row>
    <row r="2" spans="1:1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5" spans="1:12" x14ac:dyDescent="0.25">
      <c r="A5" s="3" t="s">
        <v>26</v>
      </c>
    </row>
    <row r="7" spans="1:12" x14ac:dyDescent="0.25">
      <c r="A7" s="32" t="s">
        <v>0</v>
      </c>
      <c r="D7" s="49">
        <v>43831</v>
      </c>
      <c r="E7" s="49"/>
    </row>
    <row r="8" spans="1:12" x14ac:dyDescent="0.25">
      <c r="A8" s="2"/>
      <c r="B8" s="4" t="s">
        <v>22</v>
      </c>
      <c r="D8" s="1"/>
    </row>
    <row r="9" spans="1:12" x14ac:dyDescent="0.25">
      <c r="A9" s="2"/>
      <c r="D9" s="1"/>
    </row>
    <row r="10" spans="1:12" x14ac:dyDescent="0.25">
      <c r="A10" s="2"/>
      <c r="D10" s="20" t="s">
        <v>3</v>
      </c>
    </row>
    <row r="11" spans="1:12" ht="6" customHeight="1" x14ac:dyDescent="0.25">
      <c r="A11" s="2"/>
      <c r="D11" s="21"/>
    </row>
    <row r="12" spans="1:12" x14ac:dyDescent="0.25">
      <c r="A12" s="7" t="s">
        <v>6</v>
      </c>
      <c r="D12" s="8"/>
      <c r="E12" s="6"/>
    </row>
    <row r="13" spans="1:12" x14ac:dyDescent="0.25">
      <c r="A13" s="7"/>
      <c r="D13" s="8"/>
      <c r="E13" s="6"/>
    </row>
    <row r="14" spans="1:12" x14ac:dyDescent="0.25">
      <c r="B14" s="8" t="s">
        <v>8</v>
      </c>
      <c r="D14" s="18">
        <v>0.2</v>
      </c>
      <c r="E14" s="6"/>
      <c r="G14" s="4" t="s">
        <v>23</v>
      </c>
      <c r="L14" s="47">
        <v>0.7</v>
      </c>
    </row>
    <row r="15" spans="1:12" ht="6" customHeight="1" x14ac:dyDescent="0.25">
      <c r="C15" s="7"/>
      <c r="D15" s="19"/>
      <c r="E15" s="6"/>
    </row>
    <row r="16" spans="1:12" x14ac:dyDescent="0.25">
      <c r="B16" s="8" t="s">
        <v>15</v>
      </c>
      <c r="D16" s="17">
        <v>7000000</v>
      </c>
      <c r="E16" s="6"/>
      <c r="G16" s="4" t="s">
        <v>24</v>
      </c>
      <c r="L16" s="48">
        <v>7</v>
      </c>
    </row>
    <row r="17" spans="1:12" x14ac:dyDescent="0.25">
      <c r="C17" s="16" t="s">
        <v>1</v>
      </c>
      <c r="D17" s="10">
        <f>100%-D14</f>
        <v>0.8</v>
      </c>
      <c r="E17" s="6"/>
    </row>
    <row r="18" spans="1:12" ht="6" customHeight="1" x14ac:dyDescent="0.25">
      <c r="C18" s="16"/>
      <c r="D18" s="10"/>
      <c r="E18" s="6"/>
    </row>
    <row r="19" spans="1:12" x14ac:dyDescent="0.25">
      <c r="B19" s="4" t="s">
        <v>20</v>
      </c>
      <c r="C19" s="5"/>
      <c r="D19" s="9"/>
      <c r="E19" s="6"/>
      <c r="F19" s="6"/>
      <c r="G19" s="6"/>
      <c r="H19" s="6"/>
    </row>
    <row r="20" spans="1:12" ht="15" customHeight="1" x14ac:dyDescent="0.25">
      <c r="C20" s="35" t="s">
        <v>21</v>
      </c>
      <c r="D20" s="34" t="str">
        <f>INDEX('Kriterien Dropdown'!B3:B7,'Kriterien Dropdown'!C3)</f>
        <v>Offenlegung Sondersteuersatz</v>
      </c>
    </row>
    <row r="21" spans="1:12" x14ac:dyDescent="0.25">
      <c r="C21" s="14"/>
      <c r="D21" s="15"/>
      <c r="E21" s="15"/>
      <c r="F21" s="15"/>
      <c r="G21" s="15"/>
      <c r="H21" s="15"/>
      <c r="I21" s="15"/>
      <c r="J21" s="15"/>
    </row>
    <row r="22" spans="1:12" x14ac:dyDescent="0.25">
      <c r="A22" s="14" t="s">
        <v>14</v>
      </c>
      <c r="C22" s="11"/>
      <c r="D22" s="11">
        <v>2017</v>
      </c>
      <c r="E22" s="11">
        <v>2018</v>
      </c>
      <c r="F22" s="36">
        <v>2019</v>
      </c>
      <c r="G22" s="11">
        <v>2020</v>
      </c>
      <c r="H22" s="11">
        <v>2021</v>
      </c>
      <c r="I22" s="11">
        <v>2022</v>
      </c>
      <c r="J22" s="11">
        <v>2023</v>
      </c>
      <c r="K22" s="11">
        <v>2024</v>
      </c>
      <c r="L22" s="11">
        <v>2025</v>
      </c>
    </row>
    <row r="23" spans="1:12" ht="6" customHeight="1" x14ac:dyDescent="0.25">
      <c r="C23" s="11"/>
      <c r="D23" s="23"/>
      <c r="E23" s="23"/>
      <c r="F23" s="37"/>
      <c r="G23" s="23"/>
      <c r="H23" s="23"/>
      <c r="I23" s="23"/>
      <c r="J23" s="23"/>
      <c r="K23" s="23"/>
      <c r="L23" s="23"/>
    </row>
    <row r="24" spans="1:12" ht="6" customHeight="1" x14ac:dyDescent="0.25">
      <c r="C24" s="11"/>
      <c r="D24" s="11"/>
      <c r="E24" s="11"/>
      <c r="F24" s="36"/>
      <c r="G24" s="11"/>
      <c r="H24" s="11"/>
      <c r="I24" s="11"/>
      <c r="J24" s="11"/>
      <c r="K24" s="11"/>
      <c r="L24" s="11"/>
    </row>
    <row r="25" spans="1:12" x14ac:dyDescent="0.25">
      <c r="C25" s="11"/>
      <c r="D25" s="13" t="s">
        <v>5</v>
      </c>
      <c r="E25" s="13" t="s">
        <v>5</v>
      </c>
      <c r="F25" s="38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</row>
    <row r="26" spans="1:12" x14ac:dyDescent="0.25">
      <c r="C26" s="11"/>
      <c r="D26" s="11"/>
      <c r="E26" s="11"/>
      <c r="F26" s="36"/>
      <c r="G26" s="11"/>
      <c r="H26" s="11"/>
      <c r="I26" s="11"/>
      <c r="J26" s="11"/>
      <c r="K26" s="11"/>
      <c r="L26" s="11"/>
    </row>
    <row r="27" spans="1:12" x14ac:dyDescent="0.25">
      <c r="B27" s="11" t="s">
        <v>4</v>
      </c>
      <c r="D27" s="22">
        <v>1000000</v>
      </c>
      <c r="E27" s="22">
        <v>1000000</v>
      </c>
      <c r="F27" s="39">
        <v>1000000</v>
      </c>
      <c r="G27" s="22">
        <v>1000000</v>
      </c>
      <c r="H27" s="22">
        <v>1000000</v>
      </c>
      <c r="I27" s="22">
        <v>1000000</v>
      </c>
      <c r="J27" s="22">
        <v>1000000</v>
      </c>
      <c r="K27" s="22">
        <v>1000000</v>
      </c>
      <c r="L27" s="22">
        <v>1000000</v>
      </c>
    </row>
    <row r="28" spans="1:12" x14ac:dyDescent="0.25">
      <c r="B28" s="11" t="s">
        <v>13</v>
      </c>
      <c r="D28" s="24">
        <f>IF(D22=$D$20,MAX(D27*-70%,(-$D$16*$D$17/COUNT(D$22:$K22))),0)</f>
        <v>0</v>
      </c>
      <c r="E28" s="31">
        <f>IF(E22=$D$20,MAX(E27*-70%,(-$D$16*$D$17/COUNT(E$22:$K22))),IF(D28&lt;0,D28,0))</f>
        <v>0</v>
      </c>
      <c r="F28" s="40">
        <f>IF(F22=$D$20,MAX(F27*-70%,(-$D$16*$D$17/COUNT(F$22:$K22))),IF(E28&lt;0,E28,0))</f>
        <v>0</v>
      </c>
      <c r="G28" s="31">
        <f>IF(F28&lt;0,F28,IF(D20='Kriterien Dropdown'!B6,MAX(-G27,-$D$16*$L$14/$L$16),0))</f>
        <v>0</v>
      </c>
      <c r="H28" s="31">
        <f>IF(G28&lt;0,G28,IF(E20='Kriterien Dropdown'!B6,MAX(-H27,-$D$16*$L$14/$L$16),0))</f>
        <v>0</v>
      </c>
      <c r="I28" s="31">
        <f>IF(H28&lt;0,H28,IF(F20='Kriterien Dropdown'!B6,MAX(-I27,-$D$16*$L$14/$L$16),0))</f>
        <v>0</v>
      </c>
      <c r="J28" s="31">
        <f>IF(I28&lt;0,I28,IF(G20='Kriterien Dropdown'!B6,MAX(-J27,-$D$16*$L$14/$L$16),0))</f>
        <v>0</v>
      </c>
      <c r="K28" s="31">
        <f>IF(J28&lt;0,J28,IF(H20='Kriterien Dropdown'!B6,MAX(-K27,-$D$16*$L$14/$L$16),0))</f>
        <v>0</v>
      </c>
      <c r="L28" s="31">
        <f>IF(K28&lt;0,K28,IF(I20='Kriterien Dropdown'!B6,MAX(-L27,-$D$16*$L$14/$L$16),0))</f>
        <v>0</v>
      </c>
    </row>
    <row r="29" spans="1:12" x14ac:dyDescent="0.25">
      <c r="B29" s="11" t="s">
        <v>9</v>
      </c>
      <c r="D29" s="24">
        <f>IF(D22&lt;$D$20,-(1-$D$14)*D27,0)</f>
        <v>-800000</v>
      </c>
      <c r="E29" s="24">
        <f>IF(E22&lt;$D$20,-(1-$D$14)*E27,0)</f>
        <v>-800000</v>
      </c>
      <c r="F29" s="41">
        <f>IF(F22&lt;$D$20,-(1-$D$14)*F27,0)</f>
        <v>-800000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ht="6" customHeight="1" x14ac:dyDescent="0.25">
      <c r="B30" s="11"/>
      <c r="D30" s="26"/>
      <c r="E30" s="26"/>
      <c r="F30" s="42"/>
      <c r="G30" s="27"/>
      <c r="H30" s="27"/>
      <c r="I30" s="27"/>
      <c r="J30" s="27"/>
      <c r="K30" s="27"/>
      <c r="L30" s="27"/>
    </row>
    <row r="31" spans="1:12" ht="6" customHeight="1" x14ac:dyDescent="0.25">
      <c r="B31" s="11"/>
      <c r="D31" s="12"/>
      <c r="E31" s="12"/>
      <c r="F31" s="43"/>
      <c r="G31" s="25"/>
      <c r="H31" s="25"/>
      <c r="I31" s="25"/>
      <c r="J31" s="25"/>
      <c r="K31" s="25"/>
      <c r="L31" s="25"/>
    </row>
    <row r="32" spans="1:12" x14ac:dyDescent="0.25">
      <c r="B32" s="11" t="s">
        <v>10</v>
      </c>
      <c r="D32" s="25">
        <v>0</v>
      </c>
      <c r="E32" s="25">
        <v>0</v>
      </c>
      <c r="F32" s="44">
        <v>0</v>
      </c>
      <c r="G32" s="24">
        <f>IF($D$20='Kriterien Dropdown'!B7,MIN(G27*D17,($D$16*$D$17/5)),0)</f>
        <v>800000</v>
      </c>
      <c r="H32" s="24">
        <f>IF($D$20='Kriterien Dropdown'!B7,MIN(H27*D17,($D$16*$D$17/5)),0)</f>
        <v>800000</v>
      </c>
      <c r="I32" s="24">
        <f>IF($D$20='Kriterien Dropdown'!B7,MIN(I27*D17,($D$16*$D$17/5)),0)</f>
        <v>800000</v>
      </c>
      <c r="J32" s="24">
        <f>IF($D$20='Kriterien Dropdown'!B7,MIN(J27*D17,($D$16*$D$17/5)),0)</f>
        <v>800000</v>
      </c>
      <c r="K32" s="24">
        <f>IF($D$20='Kriterien Dropdown'!B7,MIN(K27*D17,($D$16*$D$17/5)),0)</f>
        <v>800000</v>
      </c>
      <c r="L32" s="31">
        <v>0</v>
      </c>
    </row>
    <row r="33" spans="2:12" x14ac:dyDescent="0.25">
      <c r="B33" s="11" t="s">
        <v>11</v>
      </c>
      <c r="D33" s="12">
        <f>IF(D22&lt;$D$20,SUM(D27:D29),MAX(SUM(D27:D29),D27*20%))</f>
        <v>200000</v>
      </c>
      <c r="E33" s="12">
        <f>IF(E22&lt;$D$20,SUM(E27:E29),MAX(SUM(E27:E29),E27*20%))</f>
        <v>200000</v>
      </c>
      <c r="F33" s="43">
        <f>IF(F22&lt;$D$20,SUM(F27:F29),MAX(SUM(F27:F29),F27*20%))</f>
        <v>200000</v>
      </c>
      <c r="G33" s="12">
        <f>IF($D$20='Kriterien Dropdown'!B7,G27-G32,MAX(G27+G28-G32,G27*30%))</f>
        <v>200000</v>
      </c>
      <c r="H33" s="12">
        <f>IF($D$20='Kriterien Dropdown'!B7,H27-H32,MAX(H27+H28-H32,H27*30%))</f>
        <v>200000</v>
      </c>
      <c r="I33" s="12">
        <f>IF($D$20='Kriterien Dropdown'!B7,I27-I32,MAX(I27+I28-I32,I27*30%))</f>
        <v>200000</v>
      </c>
      <c r="J33" s="12">
        <f>IF($D$20='Kriterien Dropdown'!B7,J27-J32,MAX(J27+J28-J32,J27*30%))</f>
        <v>200000</v>
      </c>
      <c r="K33" s="12">
        <f>IF($D$20='Kriterien Dropdown'!B7,K27-K32,MAX(K27+K28-K32,K27*30%))</f>
        <v>200000</v>
      </c>
      <c r="L33" s="12">
        <f t="shared" ref="L33" si="0">IF($L$20=2,L27-L32,MAX(L27+L28-L32,L27*30%))</f>
        <v>1000000</v>
      </c>
    </row>
    <row r="34" spans="2:12" ht="6" customHeight="1" x14ac:dyDescent="0.25">
      <c r="B34" s="11"/>
      <c r="D34" s="26"/>
      <c r="E34" s="26"/>
      <c r="F34" s="42"/>
      <c r="G34" s="26"/>
      <c r="H34" s="26"/>
      <c r="I34" s="26"/>
      <c r="J34" s="26"/>
      <c r="K34" s="26"/>
      <c r="L34" s="26"/>
    </row>
    <row r="35" spans="2:12" x14ac:dyDescent="0.25">
      <c r="C35" s="13"/>
      <c r="D35" s="13"/>
      <c r="E35" s="13"/>
      <c r="F35" s="38"/>
      <c r="G35" s="13"/>
      <c r="H35" s="13"/>
      <c r="I35" s="13"/>
      <c r="J35" s="13"/>
      <c r="K35" s="13"/>
      <c r="L35" s="13"/>
    </row>
    <row r="36" spans="2:12" x14ac:dyDescent="0.25">
      <c r="B36" s="11" t="s">
        <v>7</v>
      </c>
      <c r="D36" s="22">
        <v>5000000</v>
      </c>
      <c r="E36" s="22">
        <v>5000000</v>
      </c>
      <c r="F36" s="39">
        <v>5000000</v>
      </c>
      <c r="G36" s="22">
        <v>5000000</v>
      </c>
      <c r="H36" s="22">
        <v>5000000</v>
      </c>
      <c r="I36" s="22">
        <v>5000000</v>
      </c>
      <c r="J36" s="22">
        <v>5000000</v>
      </c>
      <c r="K36" s="22">
        <v>5000000</v>
      </c>
      <c r="L36" s="22">
        <v>5000000</v>
      </c>
    </row>
    <row r="37" spans="2:12" x14ac:dyDescent="0.25">
      <c r="B37" s="11" t="s">
        <v>12</v>
      </c>
      <c r="D37" s="24">
        <f>IF(D22&lt;$D$20,0,$D$16*$D$17+D28)</f>
        <v>0</v>
      </c>
      <c r="E37" s="24">
        <f>IF(E22&lt;$D$20,0,$D$16*$D$17+D28+E28)</f>
        <v>0</v>
      </c>
      <c r="F37" s="41">
        <f>IF(F22&lt;$D$20,0,$D$16*$D$17+D28+E28+F28)</f>
        <v>0</v>
      </c>
      <c r="G37" s="24">
        <f>IF(D20='Kriterien Dropdown'!B6,D16*D17+G28,F37+G28)</f>
        <v>0</v>
      </c>
      <c r="H37" s="24">
        <f>G37+H28</f>
        <v>0</v>
      </c>
      <c r="I37" s="24">
        <f>H37+I28</f>
        <v>0</v>
      </c>
      <c r="J37" s="24">
        <f>I37+J28</f>
        <v>0</v>
      </c>
      <c r="K37" s="24">
        <f>J37+K28</f>
        <v>0</v>
      </c>
      <c r="L37" s="24">
        <f>IF(L16&gt;5,K37+L28,0)</f>
        <v>0</v>
      </c>
    </row>
    <row r="38" spans="2:12" x14ac:dyDescent="0.25">
      <c r="B38" s="11" t="s">
        <v>16</v>
      </c>
      <c r="D38" s="24">
        <v>0</v>
      </c>
      <c r="E38" s="24">
        <v>0</v>
      </c>
      <c r="F38" s="41">
        <v>0</v>
      </c>
      <c r="G38" s="24">
        <f>IF($D$20='Kriterien Dropdown'!B7,D16*D17-G32,0)</f>
        <v>4800000</v>
      </c>
      <c r="H38" s="24">
        <f>G38-H32</f>
        <v>4000000</v>
      </c>
      <c r="I38" s="24">
        <f>H38-I32</f>
        <v>3200000</v>
      </c>
      <c r="J38" s="24">
        <f>I38-J32</f>
        <v>2400000</v>
      </c>
      <c r="K38" s="24">
        <f>J38-K32</f>
        <v>1600000</v>
      </c>
      <c r="L38" s="30" t="str">
        <f>IF(K38&gt;0,"verfällt",0)</f>
        <v>verfällt</v>
      </c>
    </row>
    <row r="39" spans="2:12" ht="6" customHeight="1" x14ac:dyDescent="0.25">
      <c r="B39" s="11"/>
      <c r="D39" s="28"/>
      <c r="E39" s="28"/>
      <c r="F39" s="45"/>
      <c r="G39" s="28"/>
      <c r="H39" s="28"/>
      <c r="I39" s="28"/>
      <c r="J39" s="28"/>
      <c r="K39" s="28"/>
      <c r="L39" s="26"/>
    </row>
    <row r="40" spans="2:12" ht="6" customHeight="1" x14ac:dyDescent="0.25">
      <c r="B40" s="11"/>
      <c r="D40" s="24"/>
      <c r="E40" s="24"/>
      <c r="F40" s="41"/>
      <c r="G40" s="24"/>
      <c r="H40" s="24"/>
      <c r="I40" s="24"/>
      <c r="J40" s="24"/>
      <c r="K40" s="24"/>
      <c r="L40" s="12"/>
    </row>
    <row r="41" spans="2:12" x14ac:dyDescent="0.25">
      <c r="B41" s="11" t="s">
        <v>2</v>
      </c>
      <c r="D41" s="12">
        <f t="shared" ref="D41:L41" si="1">SUM(D36:D37)</f>
        <v>5000000</v>
      </c>
      <c r="E41" s="12">
        <f t="shared" si="1"/>
        <v>5000000</v>
      </c>
      <c r="F41" s="43">
        <f t="shared" si="1"/>
        <v>5000000</v>
      </c>
      <c r="G41" s="12">
        <f t="shared" si="1"/>
        <v>5000000</v>
      </c>
      <c r="H41" s="12">
        <f t="shared" si="1"/>
        <v>5000000</v>
      </c>
      <c r="I41" s="12">
        <f t="shared" si="1"/>
        <v>5000000</v>
      </c>
      <c r="J41" s="12">
        <f t="shared" si="1"/>
        <v>5000000</v>
      </c>
      <c r="K41" s="12">
        <f t="shared" si="1"/>
        <v>5000000</v>
      </c>
      <c r="L41" s="12">
        <f t="shared" si="1"/>
        <v>5000000</v>
      </c>
    </row>
    <row r="42" spans="2:12" ht="6" customHeight="1" x14ac:dyDescent="0.25">
      <c r="D42" s="29"/>
      <c r="E42" s="29"/>
      <c r="F42" s="46"/>
      <c r="G42" s="29"/>
      <c r="H42" s="29"/>
      <c r="I42" s="29"/>
      <c r="J42" s="29"/>
      <c r="K42" s="29"/>
      <c r="L42" s="29"/>
    </row>
  </sheetData>
  <mergeCells count="1">
    <mergeCell ref="D7:E7"/>
  </mergeCells>
  <phoneticPr fontId="0" type="noConversion"/>
  <pageMargins left="0.59055118110236227" right="0.39370078740157483" top="0.78740157480314965" bottom="0.59055118110236227" header="0.47244094488188981" footer="0.23622047244094491"/>
  <pageSetup paperSize="9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16">
              <controlPr defaultSize="0" autoLine="0" autoPict="0">
                <anchor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7"/>
  <sheetViews>
    <sheetView workbookViewId="0">
      <selection activeCell="C3" sqref="C3"/>
    </sheetView>
  </sheetViews>
  <sheetFormatPr baseColWidth="10" defaultRowHeight="13.8" x14ac:dyDescent="0.25"/>
  <cols>
    <col min="1" max="1" width="1.6640625" customWidth="1"/>
    <col min="2" max="2" width="31.6640625" customWidth="1"/>
  </cols>
  <sheetData>
    <row r="1" spans="1:3" x14ac:dyDescent="0.25">
      <c r="A1" s="32" t="s">
        <v>17</v>
      </c>
    </row>
    <row r="3" spans="1:3" x14ac:dyDescent="0.25">
      <c r="B3" s="33">
        <v>2017</v>
      </c>
      <c r="C3">
        <v>5</v>
      </c>
    </row>
    <row r="4" spans="1:3" x14ac:dyDescent="0.25">
      <c r="B4" s="33">
        <v>2018</v>
      </c>
    </row>
    <row r="5" spans="1:3" x14ac:dyDescent="0.25">
      <c r="B5" s="33">
        <v>2019</v>
      </c>
    </row>
    <row r="6" spans="1:3" x14ac:dyDescent="0.25">
      <c r="B6" s="33" t="s">
        <v>18</v>
      </c>
    </row>
    <row r="7" spans="1:3" x14ac:dyDescent="0.25">
      <c r="B7" s="33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SV 17 Statuswechsel</vt:lpstr>
      <vt:lpstr>Kriterien 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2019-07-05T08:26:11Z</cp:lastPrinted>
  <dcterms:created xsi:type="dcterms:W3CDTF">1995-12-26T16:00:38Z</dcterms:created>
  <dcterms:modified xsi:type="dcterms:W3CDTF">2019-09-17T18:25:34Z</dcterms:modified>
</cp:coreProperties>
</file>