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ERVER\Musterdateien\Treuhand\Sozialversicherungen\"/>
    </mc:Choice>
  </mc:AlternateContent>
  <bookViews>
    <workbookView xWindow="15" yWindow="15" windowWidth="14370" windowHeight="13335" tabRatio="640" activeTab="2"/>
  </bookViews>
  <sheets>
    <sheet name="BW nachschüssige Jahresente" sheetId="1" r:id="rId1"/>
    <sheet name="BW vorschüssige Jahresente" sheetId="6" r:id="rId2"/>
    <sheet name="BW nachschüssige Monatsrente" sheetId="5" r:id="rId3"/>
    <sheet name="BW vorschüssige Monatsrente" sheetId="7" r:id="rId4"/>
  </sheets>
  <calcPr calcId="152511" iterate="1"/>
</workbook>
</file>

<file path=xl/calcChain.xml><?xml version="1.0" encoding="utf-8"?>
<calcChain xmlns="http://schemas.openxmlformats.org/spreadsheetml/2006/main">
  <c r="B31" i="5" l="1"/>
  <c r="I21" i="6" l="1"/>
  <c r="I21" i="7"/>
  <c r="I21" i="1"/>
  <c r="A1" i="7" l="1"/>
  <c r="A1" i="5"/>
  <c r="A1" i="6"/>
  <c r="E18" i="1"/>
  <c r="G18" i="5"/>
  <c r="G18" i="1"/>
  <c r="I18" i="1" s="1"/>
  <c r="E18" i="5"/>
  <c r="G18" i="6"/>
  <c r="I18" i="6" s="1"/>
  <c r="E18" i="6"/>
  <c r="G18" i="7"/>
  <c r="E18" i="7"/>
  <c r="I22" i="6" l="1"/>
  <c r="I25" i="6"/>
  <c r="I24" i="6"/>
  <c r="I21" i="5"/>
  <c r="I18" i="7"/>
  <c r="I23" i="7" s="1"/>
  <c r="I22" i="7"/>
  <c r="I18" i="5"/>
  <c r="I25" i="5" s="1"/>
  <c r="I25" i="1"/>
  <c r="I24" i="1"/>
  <c r="I23" i="6"/>
  <c r="I22" i="1"/>
  <c r="I23" i="1"/>
  <c r="I24" i="5" l="1"/>
  <c r="I24" i="7"/>
  <c r="I25" i="7"/>
  <c r="I23" i="5"/>
  <c r="I22" i="5"/>
</calcChain>
</file>

<file path=xl/sharedStrings.xml><?xml version="1.0" encoding="utf-8"?>
<sst xmlns="http://schemas.openxmlformats.org/spreadsheetml/2006/main" count="137" uniqueCount="42">
  <si>
    <t>n</t>
  </si>
  <si>
    <t>i</t>
  </si>
  <si>
    <t>DSF</t>
  </si>
  <si>
    <t>Barwert</t>
  </si>
  <si>
    <t>Variable</t>
  </si>
  <si>
    <t>Formel</t>
  </si>
  <si>
    <t>x</t>
  </si>
  <si>
    <t>=</t>
  </si>
  <si>
    <t>Vorname Name, Plz Ort</t>
  </si>
  <si>
    <t>Legende</t>
  </si>
  <si>
    <t>Jahre (entspricht allenfalls Lebenswahrscheinlichkeit)</t>
  </si>
  <si>
    <t>BW</t>
  </si>
  <si>
    <t>Diskontierungssummenfaktor in Prozenten</t>
  </si>
  <si>
    <t>Barwert heute in Franken</t>
  </si>
  <si>
    <t>Zinsfuss in Prozenten</t>
  </si>
  <si>
    <t>Monate (entspricht allenfalls Lebenswahrscheinlichkeit)</t>
  </si>
  <si>
    <t>Barwert einer vorschüssigen Jahresrente</t>
  </si>
  <si>
    <t>Barwert einer nachschüssigen Jahresrente</t>
  </si>
  <si>
    <t>vorschüssige Monatsrente in Franken</t>
  </si>
  <si>
    <t>vMR</t>
  </si>
  <si>
    <t>vMR*(1+i/12)*((1+i/12)^n-1)/(i/12*(1+i/12)^n)=BW</t>
  </si>
  <si>
    <t>Barwert einer vorschüssigen Monatsrente</t>
  </si>
  <si>
    <t>Barwert einer nachschüssigen Monatsrente</t>
  </si>
  <si>
    <t>nMR</t>
  </si>
  <si>
    <t>nMR*((1+i/12)^n-1)/(i/12*(1+i/12)^n)=BW</t>
  </si>
  <si>
    <t>nachschüssige Monatsrente in Franken</t>
  </si>
  <si>
    <t>vJR</t>
  </si>
  <si>
    <t>vorschüssige Jahresrente in Franken</t>
  </si>
  <si>
    <t>vJR*(1+i)*((1+i)^n-1)/(i*(1+i)^n)=BW</t>
  </si>
  <si>
    <t>nJR*((1+i)^n-1)/(i*(1+i)^n)=BW</t>
  </si>
  <si>
    <t>nJR</t>
  </si>
  <si>
    <t>nachschüssige Jahresrente in Franken</t>
  </si>
  <si>
    <t>© by Giorgio Meier, ITERA</t>
  </si>
  <si>
    <t>ITERA AG . Treuhand &amp; Steuer</t>
  </si>
  <si>
    <t>Total Renten nominell</t>
  </si>
  <si>
    <t>Total Anteil Zins an Total Renten nominell</t>
  </si>
  <si>
    <t>Zins</t>
  </si>
  <si>
    <t>kumkapital</t>
  </si>
  <si>
    <t>in Franken</t>
  </si>
  <si>
    <t>in %</t>
  </si>
  <si>
    <t>Amortisation</t>
  </si>
  <si>
    <t>kumzinszahlung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</si>
</sst>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_ ;[Red]\-#,##0.00\ "/>
    <numFmt numFmtId="165" formatCode="0.0000_ ;[Red]\-0.0000\ "/>
    <numFmt numFmtId="166" formatCode="&quot;Fr.&quot;* #,##0.00"/>
    <numFmt numFmtId="167" formatCode="&quot;CHF&quot;* #,##0;&quot;CHF&quot;* \-\ #,##0"/>
    <numFmt numFmtId="168" formatCode="&quot;von Periode&quot;\ 0"/>
    <numFmt numFmtId="169" formatCode="&quot;bis und mit Periode&quot;\ 0"/>
  </numFmts>
  <fonts count="14" x14ac:knownFonts="1"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rgb="FF0000FF"/>
      <name val="Times New Roman"/>
      <family val="1"/>
    </font>
    <font>
      <sz val="10"/>
      <name val="Helv"/>
    </font>
    <font>
      <sz val="11"/>
      <color rgb="FF000000"/>
      <name val="Times New Roman"/>
      <family val="1"/>
    </font>
    <font>
      <sz val="11"/>
      <color rgb="FFFFFFFF"/>
      <name val="Times New Roman"/>
      <family val="1"/>
    </font>
    <font>
      <sz val="11"/>
      <color rgb="FFFF0000"/>
      <name val="Times New Roman"/>
      <family val="1"/>
    </font>
    <font>
      <sz val="11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9" fillId="0" borderId="0"/>
  </cellStyleXfs>
  <cellXfs count="4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3" fillId="0" borderId="0" xfId="0" applyFon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/>
    <xf numFmtId="9" fontId="0" fillId="0" borderId="0" xfId="0" applyNumberFormat="1" applyFill="1"/>
    <xf numFmtId="0" fontId="0" fillId="0" borderId="0" xfId="0" applyFill="1"/>
    <xf numFmtId="0" fontId="0" fillId="0" borderId="0" xfId="0" applyAlignment="1">
      <alignment horizontal="right"/>
    </xf>
    <xf numFmtId="164" fontId="2" fillId="0" borderId="2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0" fontId="0" fillId="0" borderId="0" xfId="0" applyNumberFormat="1" applyFill="1"/>
    <xf numFmtId="164" fontId="0" fillId="0" borderId="0" xfId="0" applyNumberFormat="1" applyFill="1"/>
    <xf numFmtId="0" fontId="0" fillId="0" borderId="0" xfId="0" applyAlignment="1"/>
    <xf numFmtId="164" fontId="6" fillId="0" borderId="0" xfId="0" applyNumberFormat="1" applyFont="1" applyFill="1" applyAlignment="1">
      <alignment horizontal="center"/>
    </xf>
    <xf numFmtId="0" fontId="7" fillId="0" borderId="0" xfId="0" applyFont="1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10" fontId="5" fillId="0" borderId="0" xfId="0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0" fontId="5" fillId="0" borderId="0" xfId="0" applyFont="1" applyFill="1" applyProtection="1">
      <protection locked="0"/>
    </xf>
    <xf numFmtId="10" fontId="5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8" fillId="0" borderId="0" xfId="0" applyFont="1"/>
    <xf numFmtId="0" fontId="0" fillId="0" borderId="0" xfId="0" applyFont="1"/>
    <xf numFmtId="164" fontId="0" fillId="0" borderId="0" xfId="0" applyNumberFormat="1" applyFont="1" applyFill="1" applyAlignment="1">
      <alignment horizontal="center"/>
    </xf>
    <xf numFmtId="10" fontId="0" fillId="0" borderId="0" xfId="1" applyNumberFormat="1" applyFont="1" applyAlignment="1">
      <alignment horizontal="center"/>
    </xf>
    <xf numFmtId="166" fontId="12" fillId="0" borderId="0" xfId="2" quotePrefix="1" applyNumberFormat="1" applyFont="1" applyFill="1" applyBorder="1" applyAlignment="1">
      <alignment horizontal="left"/>
    </xf>
    <xf numFmtId="167" fontId="12" fillId="0" borderId="0" xfId="2" quotePrefix="1" applyNumberFormat="1" applyFont="1" applyFill="1" applyBorder="1" applyAlignment="1">
      <alignment horizontal="left"/>
    </xf>
    <xf numFmtId="0" fontId="10" fillId="0" borderId="0" xfId="2" applyFont="1" applyFill="1" applyBorder="1" applyAlignment="1">
      <alignment horizontal="left" wrapText="1"/>
    </xf>
    <xf numFmtId="0" fontId="10" fillId="0" borderId="0" xfId="2" applyFont="1" applyFill="1" applyBorder="1" applyAlignment="1">
      <alignment horizontal="left"/>
    </xf>
    <xf numFmtId="0" fontId="6" fillId="0" borderId="0" xfId="0" applyFont="1" applyFill="1"/>
    <xf numFmtId="167" fontId="11" fillId="0" borderId="0" xfId="2" applyNumberFormat="1" applyFont="1" applyFill="1" applyBorder="1"/>
    <xf numFmtId="1" fontId="11" fillId="0" borderId="0" xfId="2" applyNumberFormat="1" applyFont="1" applyFill="1" applyBorder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8" fontId="13" fillId="0" borderId="0" xfId="0" applyNumberFormat="1" applyFont="1" applyAlignment="1">
      <alignment horizontal="right"/>
    </xf>
    <xf numFmtId="169" fontId="13" fillId="0" borderId="0" xfId="0" applyNumberFormat="1" applyFont="1" applyAlignment="1">
      <alignment horizontal="right"/>
    </xf>
  </cellXfs>
  <cellStyles count="3">
    <cellStyle name="Prozent" xfId="1" builtinId="5"/>
    <cellStyle name="Standard" xfId="0" builtinId="0"/>
    <cellStyle name="Standard_5 Kapz+Zinsz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14</xdr:row>
      <xdr:rowOff>0</xdr:rowOff>
    </xdr:from>
    <xdr:to>
      <xdr:col>7</xdr:col>
      <xdr:colOff>85725</xdr:colOff>
      <xdr:row>15</xdr:row>
      <xdr:rowOff>0</xdr:rowOff>
    </xdr:to>
    <xdr:sp macro="" textlink="">
      <xdr:nvSpPr>
        <xdr:cNvPr id="1032" name="AutoShape 2"/>
        <xdr:cNvSpPr>
          <a:spLocks/>
        </xdr:cNvSpPr>
      </xdr:nvSpPr>
      <xdr:spPr bwMode="auto">
        <a:xfrm rot="-5400000">
          <a:off x="3500438" y="2157412"/>
          <a:ext cx="190500" cy="1247775"/>
        </a:xfrm>
        <a:prstGeom prst="leftBrace">
          <a:avLst>
            <a:gd name="adj1" fmla="val 2195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552450</xdr:colOff>
      <xdr:row>0</xdr:row>
      <xdr:rowOff>47626</xdr:rowOff>
    </xdr:from>
    <xdr:to>
      <xdr:col>9</xdr:col>
      <xdr:colOff>133350</xdr:colOff>
      <xdr:row>1</xdr:row>
      <xdr:rowOff>145402</xdr:rowOff>
    </xdr:to>
    <xdr:pic>
      <xdr:nvPicPr>
        <xdr:cNvPr id="5" name="Grafik 3" descr="Itera_Logo_rot_schwarz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47626"/>
          <a:ext cx="628650" cy="288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1028700</xdr:colOff>
      <xdr:row>14</xdr:row>
      <xdr:rowOff>0</xdr:rowOff>
    </xdr:from>
    <xdr:to>
      <xdr:col>7</xdr:col>
      <xdr:colOff>238125</xdr:colOff>
      <xdr:row>15</xdr:row>
      <xdr:rowOff>0</xdr:rowOff>
    </xdr:to>
    <xdr:sp macro="" textlink="">
      <xdr:nvSpPr>
        <xdr:cNvPr id="3082" name="AutoShape 1"/>
        <xdr:cNvSpPr>
          <a:spLocks/>
        </xdr:cNvSpPr>
      </xdr:nvSpPr>
      <xdr:spPr bwMode="auto">
        <a:xfrm rot="-5400000">
          <a:off x="3500438" y="2005012"/>
          <a:ext cx="190500" cy="1552575"/>
        </a:xfrm>
        <a:prstGeom prst="leftBrace">
          <a:avLst>
            <a:gd name="adj1" fmla="val 2731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561975</xdr:colOff>
      <xdr:row>0</xdr:row>
      <xdr:rowOff>38100</xdr:rowOff>
    </xdr:from>
    <xdr:to>
      <xdr:col>9</xdr:col>
      <xdr:colOff>142875</xdr:colOff>
      <xdr:row>1</xdr:row>
      <xdr:rowOff>135876</xdr:rowOff>
    </xdr:to>
    <xdr:pic>
      <xdr:nvPicPr>
        <xdr:cNvPr id="5" name="Grafik 3" descr="Itera_Logo_rot_schwarz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38100"/>
          <a:ext cx="628650" cy="288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847725</xdr:colOff>
      <xdr:row>14</xdr:row>
      <xdr:rowOff>28575</xdr:rowOff>
    </xdr:from>
    <xdr:to>
      <xdr:col>8</xdr:col>
      <xdr:colOff>190500</xdr:colOff>
      <xdr:row>14</xdr:row>
      <xdr:rowOff>180975</xdr:rowOff>
    </xdr:to>
    <xdr:sp macro="" textlink="">
      <xdr:nvSpPr>
        <xdr:cNvPr id="2059" name="AutoShape 2"/>
        <xdr:cNvSpPr>
          <a:spLocks/>
        </xdr:cNvSpPr>
      </xdr:nvSpPr>
      <xdr:spPr bwMode="auto">
        <a:xfrm rot="-5395269">
          <a:off x="3529013" y="1824037"/>
          <a:ext cx="152400" cy="1933575"/>
        </a:xfrm>
        <a:prstGeom prst="leftBrace">
          <a:avLst>
            <a:gd name="adj1" fmla="val 3412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561975</xdr:colOff>
      <xdr:row>0</xdr:row>
      <xdr:rowOff>47625</xdr:rowOff>
    </xdr:from>
    <xdr:to>
      <xdr:col>9</xdr:col>
      <xdr:colOff>142875</xdr:colOff>
      <xdr:row>1</xdr:row>
      <xdr:rowOff>145401</xdr:rowOff>
    </xdr:to>
    <xdr:pic>
      <xdr:nvPicPr>
        <xdr:cNvPr id="5" name="Grafik 3" descr="Itera_Logo_rot_schwarz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47625"/>
          <a:ext cx="628650" cy="288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13</xdr:row>
      <xdr:rowOff>180975</xdr:rowOff>
    </xdr:from>
    <xdr:to>
      <xdr:col>8</xdr:col>
      <xdr:colOff>447675</xdr:colOff>
      <xdr:row>14</xdr:row>
      <xdr:rowOff>171450</xdr:rowOff>
    </xdr:to>
    <xdr:sp macro="" textlink="">
      <xdr:nvSpPr>
        <xdr:cNvPr id="4106" name="AutoShape 1"/>
        <xdr:cNvSpPr>
          <a:spLocks/>
        </xdr:cNvSpPr>
      </xdr:nvSpPr>
      <xdr:spPr bwMode="auto">
        <a:xfrm rot="-5395269">
          <a:off x="3524250" y="1552575"/>
          <a:ext cx="180975" cy="2428875"/>
        </a:xfrm>
        <a:prstGeom prst="leftBrace">
          <a:avLst>
            <a:gd name="adj1" fmla="val 361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561975</xdr:colOff>
      <xdr:row>0</xdr:row>
      <xdr:rowOff>47625</xdr:rowOff>
    </xdr:from>
    <xdr:to>
      <xdr:col>9</xdr:col>
      <xdr:colOff>142875</xdr:colOff>
      <xdr:row>1</xdr:row>
      <xdr:rowOff>145401</xdr:rowOff>
    </xdr:to>
    <xdr:pic>
      <xdr:nvPicPr>
        <xdr:cNvPr id="5" name="Grafik 3" descr="Itera_Logo_rot_schwarz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47625"/>
          <a:ext cx="628650" cy="288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Normal="100" workbookViewId="0"/>
  </sheetViews>
  <sheetFormatPr baseColWidth="10" defaultRowHeight="15" x14ac:dyDescent="0.25"/>
  <cols>
    <col min="1" max="1" width="2.7109375" customWidth="1"/>
    <col min="2" max="2" width="15.7109375" customWidth="1"/>
    <col min="3" max="3" width="5.7109375" customWidth="1"/>
    <col min="4" max="4" width="2.7109375" customWidth="1"/>
    <col min="5" max="5" width="15.7109375" customWidth="1"/>
    <col min="6" max="6" width="3.7109375" customWidth="1"/>
    <col min="7" max="7" width="15.7109375" customWidth="1"/>
    <col min="8" max="8" width="3.7109375" customWidth="1"/>
    <col min="9" max="9" width="15.7109375" customWidth="1"/>
    <col min="10" max="10" width="2.7109375" customWidth="1"/>
    <col min="11" max="11" width="12" customWidth="1"/>
  </cols>
  <sheetData>
    <row r="1" spans="1:10" x14ac:dyDescent="0.25">
      <c r="A1" s="28" t="s">
        <v>33</v>
      </c>
      <c r="F1" s="39"/>
      <c r="G1" s="40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6" spans="1:10" ht="15.75" x14ac:dyDescent="0.25">
      <c r="A6" s="21" t="s">
        <v>8</v>
      </c>
      <c r="D6" s="1"/>
      <c r="J6" s="14"/>
    </row>
    <row r="9" spans="1:10" ht="15.75" x14ac:dyDescent="0.25">
      <c r="A9" s="1" t="s">
        <v>17</v>
      </c>
      <c r="D9" s="1"/>
      <c r="I9" s="10"/>
      <c r="J9" s="11"/>
    </row>
    <row r="10" spans="1:10" s="3" customFormat="1" x14ac:dyDescent="0.25"/>
    <row r="11" spans="1:10" s="3" customFormat="1" x14ac:dyDescent="0.25"/>
    <row r="12" spans="1:10" s="3" customFormat="1" x14ac:dyDescent="0.25">
      <c r="G12" s="8"/>
    </row>
    <row r="14" spans="1:10" x14ac:dyDescent="0.25">
      <c r="A14" s="9" t="s">
        <v>5</v>
      </c>
      <c r="D14" s="9"/>
      <c r="G14" s="7" t="s">
        <v>29</v>
      </c>
    </row>
    <row r="16" spans="1:10" x14ac:dyDescent="0.25">
      <c r="E16" s="7" t="s">
        <v>30</v>
      </c>
      <c r="G16" s="7" t="s">
        <v>2</v>
      </c>
      <c r="I16" s="7" t="s">
        <v>3</v>
      </c>
    </row>
    <row r="17" spans="1:9" ht="6" customHeight="1" x14ac:dyDescent="0.25">
      <c r="E17" s="7"/>
      <c r="G17" s="7"/>
      <c r="I17" s="7"/>
    </row>
    <row r="18" spans="1:9" x14ac:dyDescent="0.25">
      <c r="E18" s="5">
        <f>B33</f>
        <v>15000</v>
      </c>
      <c r="F18" s="5" t="s">
        <v>6</v>
      </c>
      <c r="G18" s="6">
        <f>((1+B32)^B31-1)/(B32*(1+B32)^B31)</f>
        <v>18.913925603057756</v>
      </c>
      <c r="H18" s="6" t="s">
        <v>7</v>
      </c>
      <c r="I18" s="19">
        <f>ROUND(G18*E18/5,2)*5</f>
        <v>283708.90000000002</v>
      </c>
    </row>
    <row r="19" spans="1:9" ht="6" customHeight="1" thickBot="1" x14ac:dyDescent="0.3">
      <c r="E19" s="5"/>
      <c r="F19" s="5"/>
      <c r="G19" s="6"/>
      <c r="H19" s="6"/>
      <c r="I19" s="13"/>
    </row>
    <row r="20" spans="1:9" ht="15.75" thickTop="1" x14ac:dyDescent="0.25"/>
    <row r="21" spans="1:9" s="29" customFormat="1" x14ac:dyDescent="0.25">
      <c r="B21" s="29" t="s">
        <v>34</v>
      </c>
      <c r="G21" s="29" t="s">
        <v>38</v>
      </c>
      <c r="I21" s="30">
        <f>B31*B33</f>
        <v>360000</v>
      </c>
    </row>
    <row r="22" spans="1:9" s="29" customFormat="1" x14ac:dyDescent="0.25">
      <c r="B22" s="29" t="s">
        <v>35</v>
      </c>
      <c r="G22" s="29" t="s">
        <v>38</v>
      </c>
      <c r="I22" s="30">
        <f>I21-I18</f>
        <v>76291.099999999977</v>
      </c>
    </row>
    <row r="23" spans="1:9" s="29" customFormat="1" x14ac:dyDescent="0.25">
      <c r="B23" s="29" t="s">
        <v>35</v>
      </c>
      <c r="G23" s="29" t="s">
        <v>39</v>
      </c>
      <c r="I23" s="31">
        <f>(I21-I18)/I18</f>
        <v>0.26890626272210694</v>
      </c>
    </row>
    <row r="24" spans="1:9" x14ac:dyDescent="0.25">
      <c r="B24" s="29" t="s">
        <v>40</v>
      </c>
      <c r="C24" s="42">
        <v>1</v>
      </c>
      <c r="D24" s="42"/>
      <c r="E24" s="42"/>
      <c r="G24" t="s">
        <v>37</v>
      </c>
      <c r="I24" s="30">
        <f>-CUMPRINC(B32,B31,I18,C24,C25,0)</f>
        <v>283708.90000000002</v>
      </c>
    </row>
    <row r="25" spans="1:9" x14ac:dyDescent="0.25">
      <c r="B25" s="29" t="s">
        <v>36</v>
      </c>
      <c r="C25" s="43">
        <v>24</v>
      </c>
      <c r="D25" s="43"/>
      <c r="E25" s="43"/>
      <c r="G25" t="s">
        <v>41</v>
      </c>
      <c r="I25" s="30">
        <f>-CUMIPMT(B32,B31,I18,C24,C25,0)</f>
        <v>76291.120244301157</v>
      </c>
    </row>
    <row r="29" spans="1:9" x14ac:dyDescent="0.25">
      <c r="A29" s="9" t="s">
        <v>4</v>
      </c>
      <c r="D29" s="9"/>
    </row>
    <row r="31" spans="1:9" x14ac:dyDescent="0.25">
      <c r="B31" s="22">
        <v>24</v>
      </c>
      <c r="C31" s="15" t="s">
        <v>0</v>
      </c>
      <c r="E31" t="s">
        <v>10</v>
      </c>
    </row>
    <row r="32" spans="1:9" x14ac:dyDescent="0.25">
      <c r="B32" s="23">
        <v>0.02</v>
      </c>
      <c r="C32" s="15" t="s">
        <v>1</v>
      </c>
      <c r="E32" t="s">
        <v>14</v>
      </c>
    </row>
    <row r="33" spans="1:9" x14ac:dyDescent="0.25">
      <c r="B33" s="24">
        <v>15000</v>
      </c>
      <c r="C33" s="15" t="s">
        <v>30</v>
      </c>
      <c r="E33" t="s">
        <v>31</v>
      </c>
    </row>
    <row r="37" spans="1:9" x14ac:dyDescent="0.25">
      <c r="A37" s="9" t="s">
        <v>9</v>
      </c>
      <c r="D37" s="9"/>
    </row>
    <row r="39" spans="1:9" x14ac:dyDescent="0.25">
      <c r="B39" s="12" t="s">
        <v>30</v>
      </c>
      <c r="C39" s="12"/>
      <c r="E39" t="s">
        <v>31</v>
      </c>
    </row>
    <row r="40" spans="1:9" x14ac:dyDescent="0.25">
      <c r="B40" s="12" t="s">
        <v>2</v>
      </c>
      <c r="C40" s="12"/>
      <c r="E40" t="s">
        <v>12</v>
      </c>
    </row>
    <row r="41" spans="1:9" x14ac:dyDescent="0.25">
      <c r="B41" s="12" t="s">
        <v>11</v>
      </c>
      <c r="C41" s="12"/>
      <c r="E41" t="s">
        <v>13</v>
      </c>
    </row>
    <row r="43" spans="1:9" x14ac:dyDescent="0.25">
      <c r="B43" s="34"/>
      <c r="C43" s="35"/>
      <c r="D43" s="37"/>
      <c r="E43" s="32"/>
      <c r="F43" s="36"/>
      <c r="G43" s="32"/>
      <c r="H43" s="36"/>
      <c r="I43" s="33"/>
    </row>
    <row r="44" spans="1:9" x14ac:dyDescent="0.25">
      <c r="B44" s="34"/>
      <c r="C44" s="35"/>
      <c r="D44" s="37"/>
      <c r="E44" s="32"/>
      <c r="F44" s="36"/>
      <c r="G44" s="32"/>
      <c r="H44" s="36"/>
      <c r="I44" s="33"/>
    </row>
    <row r="45" spans="1:9" x14ac:dyDescent="0.25">
      <c r="B45" s="34"/>
      <c r="C45" s="35"/>
      <c r="D45" s="38"/>
      <c r="E45" s="32"/>
      <c r="F45" s="36"/>
      <c r="G45" s="32"/>
      <c r="H45" s="36"/>
      <c r="I45" s="33"/>
    </row>
    <row r="52" spans="1:10" x14ac:dyDescent="0.25">
      <c r="A52" s="41" t="s">
        <v>32</v>
      </c>
      <c r="B52" s="41"/>
      <c r="C52" s="41"/>
      <c r="D52" s="41"/>
      <c r="E52" s="41"/>
      <c r="F52" s="41"/>
      <c r="G52" s="41"/>
      <c r="H52" s="41"/>
      <c r="I52" s="41"/>
      <c r="J52" s="41"/>
    </row>
  </sheetData>
  <mergeCells count="4">
    <mergeCell ref="F1:G1"/>
    <mergeCell ref="A52:J52"/>
    <mergeCell ref="C24:E24"/>
    <mergeCell ref="C25:E25"/>
  </mergeCells>
  <phoneticPr fontId="0" type="noConversion"/>
  <pageMargins left="0.98425196850393704" right="0.78740157480314965" top="0.78740157480314965" bottom="0.78740157480314965" header="0.47244094488188981" footer="0.23622047244094491"/>
  <pageSetup paperSize="9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/>
  </sheetViews>
  <sheetFormatPr baseColWidth="10" defaultRowHeight="15" x14ac:dyDescent="0.25"/>
  <cols>
    <col min="1" max="1" width="2.7109375" customWidth="1"/>
    <col min="2" max="2" width="15.7109375" customWidth="1"/>
    <col min="3" max="3" width="5.7109375" customWidth="1"/>
    <col min="4" max="4" width="2.7109375" customWidth="1"/>
    <col min="5" max="5" width="15.7109375" customWidth="1"/>
    <col min="6" max="6" width="3.7109375" customWidth="1"/>
    <col min="7" max="7" width="15.7109375" customWidth="1"/>
    <col min="8" max="8" width="3.7109375" customWidth="1"/>
    <col min="9" max="9" width="15.7109375" customWidth="1"/>
    <col min="10" max="10" width="2.7109375" customWidth="1"/>
    <col min="11" max="11" width="12" customWidth="1"/>
  </cols>
  <sheetData>
    <row r="1" spans="1:10" x14ac:dyDescent="0.25">
      <c r="A1" s="20" t="str">
        <f>'BW nachschüssige Jahresente'!$A$1</f>
        <v>ITERA AG . Treuhand &amp; Steuer</v>
      </c>
      <c r="F1" s="39"/>
      <c r="G1" s="40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6" spans="1:10" ht="15.75" x14ac:dyDescent="0.25">
      <c r="A6" s="21" t="s">
        <v>8</v>
      </c>
      <c r="D6" s="1"/>
      <c r="I6" s="14"/>
      <c r="J6" s="14"/>
    </row>
    <row r="9" spans="1:10" ht="15.75" x14ac:dyDescent="0.25">
      <c r="A9" s="1" t="s">
        <v>16</v>
      </c>
      <c r="D9" s="1"/>
      <c r="I9" s="10"/>
      <c r="J9" s="11"/>
    </row>
    <row r="10" spans="1:10" s="3" customFormat="1" x14ac:dyDescent="0.25"/>
    <row r="11" spans="1:10" s="3" customFormat="1" x14ac:dyDescent="0.25"/>
    <row r="12" spans="1:10" s="3" customFormat="1" x14ac:dyDescent="0.25">
      <c r="G12" s="8"/>
    </row>
    <row r="14" spans="1:10" x14ac:dyDescent="0.25">
      <c r="A14" s="9" t="s">
        <v>5</v>
      </c>
      <c r="D14" s="9"/>
      <c r="G14" s="7" t="s">
        <v>28</v>
      </c>
    </row>
    <row r="16" spans="1:10" x14ac:dyDescent="0.25">
      <c r="E16" s="7" t="s">
        <v>26</v>
      </c>
      <c r="G16" s="7" t="s">
        <v>2</v>
      </c>
      <c r="I16" s="7" t="s">
        <v>3</v>
      </c>
    </row>
    <row r="17" spans="1:9" ht="6" customHeight="1" x14ac:dyDescent="0.25">
      <c r="E17" s="7"/>
      <c r="G17" s="7"/>
      <c r="I17" s="7"/>
    </row>
    <row r="18" spans="1:9" x14ac:dyDescent="0.25">
      <c r="E18" s="5">
        <f>B33</f>
        <v>2000</v>
      </c>
      <c r="F18" s="5" t="s">
        <v>6</v>
      </c>
      <c r="G18" s="6">
        <f>(1+B32)*((1+B32)^B31-1)/(B32*(1+B32)^B31)</f>
        <v>12.296073139379359</v>
      </c>
      <c r="H18" s="6" t="s">
        <v>7</v>
      </c>
      <c r="I18" s="19">
        <f>ROUND(G18*E18/5,2)*5</f>
        <v>24592.15</v>
      </c>
    </row>
    <row r="19" spans="1:9" ht="6" customHeight="1" thickBot="1" x14ac:dyDescent="0.3">
      <c r="E19" s="5"/>
      <c r="F19" s="5"/>
      <c r="G19" s="6"/>
      <c r="H19" s="6"/>
      <c r="I19" s="13"/>
    </row>
    <row r="20" spans="1:9" ht="15.75" thickTop="1" x14ac:dyDescent="0.25"/>
    <row r="21" spans="1:9" s="29" customFormat="1" x14ac:dyDescent="0.25">
      <c r="B21" s="29" t="s">
        <v>34</v>
      </c>
      <c r="G21" s="29" t="s">
        <v>38</v>
      </c>
      <c r="I21" s="30">
        <f>B31*B33</f>
        <v>30000</v>
      </c>
    </row>
    <row r="22" spans="1:9" s="29" customFormat="1" x14ac:dyDescent="0.25">
      <c r="B22" s="29" t="s">
        <v>35</v>
      </c>
      <c r="G22" s="29" t="s">
        <v>38</v>
      </c>
      <c r="I22" s="30">
        <f>I21-I18</f>
        <v>5407.8499999999985</v>
      </c>
    </row>
    <row r="23" spans="1:9" s="29" customFormat="1" x14ac:dyDescent="0.25">
      <c r="B23" s="29" t="s">
        <v>35</v>
      </c>
      <c r="G23" s="29" t="s">
        <v>39</v>
      </c>
      <c r="I23" s="31">
        <f>(I21-I18)/I18</f>
        <v>0.2199014726243943</v>
      </c>
    </row>
    <row r="24" spans="1:9" x14ac:dyDescent="0.25">
      <c r="B24" s="29" t="s">
        <v>40</v>
      </c>
      <c r="C24" s="42">
        <v>1</v>
      </c>
      <c r="D24" s="42"/>
      <c r="E24" s="42"/>
      <c r="G24" t="s">
        <v>37</v>
      </c>
      <c r="I24" s="30">
        <f>-CUMPRINC(B32,B31,I18,C24,C25,1)</f>
        <v>24592.15</v>
      </c>
    </row>
    <row r="25" spans="1:9" x14ac:dyDescent="0.25">
      <c r="B25" s="29" t="s">
        <v>36</v>
      </c>
      <c r="C25" s="43">
        <v>15</v>
      </c>
      <c r="D25" s="43"/>
      <c r="E25" s="43"/>
      <c r="G25" t="s">
        <v>41</v>
      </c>
      <c r="I25" s="30">
        <f>-CUMIPMT(B32,B31,I18,C24,C25,1)</f>
        <v>5407.8545395483961</v>
      </c>
    </row>
    <row r="29" spans="1:9" x14ac:dyDescent="0.25">
      <c r="A29" s="9" t="s">
        <v>4</v>
      </c>
      <c r="D29" s="9"/>
    </row>
    <row r="31" spans="1:9" x14ac:dyDescent="0.25">
      <c r="B31" s="22">
        <v>15</v>
      </c>
      <c r="C31" s="15" t="s">
        <v>0</v>
      </c>
      <c r="E31" t="s">
        <v>10</v>
      </c>
    </row>
    <row r="32" spans="1:9" x14ac:dyDescent="0.25">
      <c r="B32" s="23">
        <v>0.03</v>
      </c>
      <c r="C32" s="15" t="s">
        <v>1</v>
      </c>
      <c r="E32" t="s">
        <v>14</v>
      </c>
    </row>
    <row r="33" spans="1:5" x14ac:dyDescent="0.25">
      <c r="B33" s="24">
        <v>2000</v>
      </c>
      <c r="C33" s="15" t="s">
        <v>26</v>
      </c>
      <c r="E33" t="s">
        <v>27</v>
      </c>
    </row>
    <row r="37" spans="1:5" x14ac:dyDescent="0.25">
      <c r="A37" s="9" t="s">
        <v>9</v>
      </c>
      <c r="D37" s="9"/>
    </row>
    <row r="39" spans="1:5" x14ac:dyDescent="0.25">
      <c r="B39" s="12" t="s">
        <v>26</v>
      </c>
      <c r="C39" s="12"/>
      <c r="E39" t="s">
        <v>27</v>
      </c>
    </row>
    <row r="40" spans="1:5" x14ac:dyDescent="0.25">
      <c r="B40" s="12" t="s">
        <v>2</v>
      </c>
      <c r="C40" s="12"/>
      <c r="E40" t="s">
        <v>12</v>
      </c>
    </row>
    <row r="41" spans="1:5" x14ac:dyDescent="0.25">
      <c r="B41" s="12" t="s">
        <v>11</v>
      </c>
      <c r="C41" s="12"/>
      <c r="E41" t="s">
        <v>13</v>
      </c>
    </row>
    <row r="52" spans="1:10" x14ac:dyDescent="0.25">
      <c r="A52" s="41" t="s">
        <v>32</v>
      </c>
      <c r="B52" s="41"/>
      <c r="C52" s="41"/>
      <c r="D52" s="41"/>
      <c r="E52" s="41"/>
      <c r="F52" s="41"/>
      <c r="G52" s="41"/>
      <c r="H52" s="41"/>
      <c r="I52" s="41"/>
      <c r="J52" s="41"/>
    </row>
  </sheetData>
  <mergeCells count="4">
    <mergeCell ref="F1:G1"/>
    <mergeCell ref="A52:J52"/>
    <mergeCell ref="C24:E24"/>
    <mergeCell ref="C25:E25"/>
  </mergeCells>
  <phoneticPr fontId="0" type="noConversion"/>
  <pageMargins left="0.98425196850393704" right="0.78740157480314965" top="0.78740157480314965" bottom="0.78740157480314965" header="0.47244094488188981" footer="0.23622047244094491"/>
  <pageSetup paperSize="9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/>
  </sheetViews>
  <sheetFormatPr baseColWidth="10" defaultRowHeight="15" x14ac:dyDescent="0.25"/>
  <cols>
    <col min="1" max="1" width="2.7109375" customWidth="1"/>
    <col min="2" max="2" width="15.7109375" customWidth="1"/>
    <col min="3" max="3" width="5.7109375" customWidth="1"/>
    <col min="4" max="4" width="2.7109375" customWidth="1"/>
    <col min="5" max="5" width="15.7109375" customWidth="1"/>
    <col min="6" max="6" width="3.7109375" customWidth="1"/>
    <col min="7" max="7" width="15.7109375" customWidth="1"/>
    <col min="8" max="8" width="3.7109375" customWidth="1"/>
    <col min="9" max="9" width="15.7109375" customWidth="1"/>
    <col min="10" max="10" width="2.7109375" customWidth="1"/>
    <col min="11" max="11" width="12" customWidth="1"/>
  </cols>
  <sheetData>
    <row r="1" spans="1:12" x14ac:dyDescent="0.25">
      <c r="A1" s="20" t="str">
        <f>'BW nachschüssige Jahresente'!$A$1</f>
        <v>ITERA AG . Treuhand &amp; Steuer</v>
      </c>
      <c r="F1" s="39"/>
      <c r="G1" s="40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6" spans="1:12" ht="15.75" x14ac:dyDescent="0.25">
      <c r="A6" s="21" t="s">
        <v>8</v>
      </c>
      <c r="B6" s="1"/>
      <c r="C6" s="1"/>
      <c r="D6" s="1"/>
      <c r="F6" s="1"/>
      <c r="I6" s="14"/>
      <c r="J6" s="18"/>
      <c r="L6" s="14"/>
    </row>
    <row r="9" spans="1:12" ht="15.75" x14ac:dyDescent="0.25">
      <c r="A9" s="1" t="s">
        <v>22</v>
      </c>
      <c r="B9" s="1"/>
      <c r="C9" s="1"/>
      <c r="D9" s="1"/>
      <c r="I9" s="10"/>
      <c r="J9" s="11"/>
    </row>
    <row r="10" spans="1:12" s="3" customFormat="1" x14ac:dyDescent="0.25"/>
    <row r="11" spans="1:12" s="3" customFormat="1" x14ac:dyDescent="0.25"/>
    <row r="12" spans="1:12" s="3" customFormat="1" x14ac:dyDescent="0.25">
      <c r="G12" s="8"/>
    </row>
    <row r="14" spans="1:12" x14ac:dyDescent="0.25">
      <c r="A14" s="9" t="s">
        <v>5</v>
      </c>
      <c r="B14" s="4"/>
      <c r="C14" s="4"/>
      <c r="D14" s="4"/>
      <c r="G14" s="7" t="s">
        <v>24</v>
      </c>
    </row>
    <row r="16" spans="1:12" x14ac:dyDescent="0.25">
      <c r="E16" s="7" t="s">
        <v>23</v>
      </c>
      <c r="G16" s="7" t="s">
        <v>2</v>
      </c>
      <c r="I16" s="7" t="s">
        <v>3</v>
      </c>
    </row>
    <row r="17" spans="1:9" ht="6" customHeight="1" x14ac:dyDescent="0.25">
      <c r="E17" s="7"/>
      <c r="G17" s="7"/>
      <c r="I17" s="7"/>
    </row>
    <row r="18" spans="1:9" x14ac:dyDescent="0.25">
      <c r="E18" s="5">
        <f>B33</f>
        <v>5000</v>
      </c>
      <c r="F18" s="5" t="s">
        <v>6</v>
      </c>
      <c r="G18" s="6">
        <f>((1+B32/12)^B31-1)/(B32/12*(1+B32/12)^B31)</f>
        <v>234.07498490146222</v>
      </c>
      <c r="H18" s="6" t="s">
        <v>7</v>
      </c>
      <c r="I18" s="19">
        <f>ROUND(G18*E18/5,2)*5</f>
        <v>1170374.9000000001</v>
      </c>
    </row>
    <row r="19" spans="1:9" ht="6" customHeight="1" thickBot="1" x14ac:dyDescent="0.3">
      <c r="E19" s="5"/>
      <c r="F19" s="5"/>
      <c r="G19" s="6"/>
      <c r="H19" s="6"/>
      <c r="I19" s="13"/>
    </row>
    <row r="20" spans="1:9" ht="15.75" thickTop="1" x14ac:dyDescent="0.25"/>
    <row r="21" spans="1:9" s="29" customFormat="1" x14ac:dyDescent="0.25">
      <c r="B21" s="29" t="s">
        <v>34</v>
      </c>
      <c r="G21" s="29" t="s">
        <v>38</v>
      </c>
      <c r="I21" s="30">
        <f>B31*B33</f>
        <v>1200000</v>
      </c>
    </row>
    <row r="22" spans="1:9" s="29" customFormat="1" x14ac:dyDescent="0.25">
      <c r="B22" s="29" t="s">
        <v>35</v>
      </c>
      <c r="G22" s="29" t="s">
        <v>38</v>
      </c>
      <c r="I22" s="30">
        <f>I21-I18</f>
        <v>29625.09999999986</v>
      </c>
    </row>
    <row r="23" spans="1:9" s="29" customFormat="1" x14ac:dyDescent="0.25">
      <c r="B23" s="29" t="s">
        <v>35</v>
      </c>
      <c r="G23" s="29" t="s">
        <v>39</v>
      </c>
      <c r="I23" s="31">
        <f>(I21-I18)/I18</f>
        <v>2.5312487477303091E-2</v>
      </c>
    </row>
    <row r="24" spans="1:9" x14ac:dyDescent="0.25">
      <c r="B24" s="29" t="s">
        <v>40</v>
      </c>
      <c r="C24" s="42">
        <v>1</v>
      </c>
      <c r="D24" s="42"/>
      <c r="E24" s="42"/>
      <c r="G24" t="s">
        <v>37</v>
      </c>
      <c r="I24" s="30">
        <f>-CUMPRINC(B32/12,B31,I18,C24,C25,0)</f>
        <v>1170374.9000000001</v>
      </c>
    </row>
    <row r="25" spans="1:9" x14ac:dyDescent="0.25">
      <c r="B25" s="29" t="s">
        <v>36</v>
      </c>
      <c r="C25" s="43">
        <v>240</v>
      </c>
      <c r="D25" s="43"/>
      <c r="E25" s="43"/>
      <c r="G25" t="s">
        <v>41</v>
      </c>
      <c r="I25" s="30">
        <f>-CUMIPMT(B32/12,B31,I18,C24,C25,0)</f>
        <v>29625.074872604338</v>
      </c>
    </row>
    <row r="29" spans="1:9" x14ac:dyDescent="0.25">
      <c r="A29" s="9" t="s">
        <v>4</v>
      </c>
      <c r="B29" s="9"/>
      <c r="C29" s="9"/>
      <c r="D29" s="9"/>
    </row>
    <row r="31" spans="1:9" x14ac:dyDescent="0.25">
      <c r="B31" s="25">
        <f>12*20</f>
        <v>240</v>
      </c>
      <c r="C31" s="12" t="s">
        <v>0</v>
      </c>
      <c r="D31" s="11"/>
      <c r="E31" t="s">
        <v>15</v>
      </c>
    </row>
    <row r="32" spans="1:9" x14ac:dyDescent="0.25">
      <c r="B32" s="26">
        <v>2.5000000000000001E-3</v>
      </c>
      <c r="C32" s="12" t="s">
        <v>1</v>
      </c>
      <c r="D32" s="16"/>
      <c r="E32" t="s">
        <v>14</v>
      </c>
    </row>
    <row r="33" spans="1:5" x14ac:dyDescent="0.25">
      <c r="B33" s="27">
        <v>5000</v>
      </c>
      <c r="C33" s="12" t="s">
        <v>23</v>
      </c>
      <c r="D33" s="17"/>
      <c r="E33" t="s">
        <v>25</v>
      </c>
    </row>
    <row r="37" spans="1:5" x14ac:dyDescent="0.25">
      <c r="A37" s="9" t="s">
        <v>9</v>
      </c>
      <c r="D37" s="9"/>
    </row>
    <row r="39" spans="1:5" x14ac:dyDescent="0.25">
      <c r="B39" s="12" t="s">
        <v>23</v>
      </c>
      <c r="C39" s="12"/>
      <c r="E39" t="s">
        <v>25</v>
      </c>
    </row>
    <row r="40" spans="1:5" x14ac:dyDescent="0.25">
      <c r="B40" s="12" t="s">
        <v>2</v>
      </c>
      <c r="C40" s="12"/>
      <c r="E40" t="s">
        <v>12</v>
      </c>
    </row>
    <row r="41" spans="1:5" x14ac:dyDescent="0.25">
      <c r="B41" s="12" t="s">
        <v>11</v>
      </c>
      <c r="C41" s="12"/>
      <c r="E41" t="s">
        <v>13</v>
      </c>
    </row>
    <row r="52" spans="1:10" x14ac:dyDescent="0.25">
      <c r="A52" s="41" t="s">
        <v>32</v>
      </c>
      <c r="B52" s="41"/>
      <c r="C52" s="41"/>
      <c r="D52" s="41"/>
      <c r="E52" s="41"/>
      <c r="F52" s="41"/>
      <c r="G52" s="41"/>
      <c r="H52" s="41"/>
      <c r="I52" s="41"/>
      <c r="J52" s="41"/>
    </row>
  </sheetData>
  <mergeCells count="4">
    <mergeCell ref="F1:G1"/>
    <mergeCell ref="A52:J52"/>
    <mergeCell ref="C24:E24"/>
    <mergeCell ref="C25:E25"/>
  </mergeCells>
  <phoneticPr fontId="0" type="noConversion"/>
  <pageMargins left="0.98425196850393704" right="0.78740157480314965" top="0.78740157480314965" bottom="0.78740157480314965" header="0.47244094488188981" footer="0.23622047244094491"/>
  <pageSetup paperSize="9" orientation="portrait" horizont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/>
  </sheetViews>
  <sheetFormatPr baseColWidth="10" defaultRowHeight="15" x14ac:dyDescent="0.25"/>
  <cols>
    <col min="1" max="1" width="2.7109375" customWidth="1"/>
    <col min="2" max="2" width="15.7109375" customWidth="1"/>
    <col min="3" max="3" width="5.7109375" customWidth="1"/>
    <col min="4" max="4" width="2.7109375" customWidth="1"/>
    <col min="5" max="5" width="15.7109375" customWidth="1"/>
    <col min="6" max="6" width="3.7109375" customWidth="1"/>
    <col min="7" max="7" width="15.7109375" customWidth="1"/>
    <col min="8" max="8" width="3.7109375" customWidth="1"/>
    <col min="9" max="9" width="15.7109375" customWidth="1"/>
    <col min="10" max="10" width="2.7109375" customWidth="1"/>
    <col min="11" max="11" width="12" customWidth="1"/>
  </cols>
  <sheetData>
    <row r="1" spans="1:12" x14ac:dyDescent="0.25">
      <c r="A1" s="20" t="str">
        <f>'BW nachschüssige Jahresente'!$A$1</f>
        <v>ITERA AG . Treuhand &amp; Steuer</v>
      </c>
      <c r="F1" s="39"/>
      <c r="G1" s="40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6" spans="1:12" ht="15.75" x14ac:dyDescent="0.25">
      <c r="A6" s="21" t="s">
        <v>8</v>
      </c>
      <c r="B6" s="1"/>
      <c r="C6" s="1"/>
      <c r="D6" s="1"/>
      <c r="F6" s="1"/>
      <c r="I6" s="14"/>
      <c r="J6" s="18"/>
      <c r="L6" s="14"/>
    </row>
    <row r="9" spans="1:12" ht="15.75" x14ac:dyDescent="0.25">
      <c r="A9" s="1" t="s">
        <v>21</v>
      </c>
      <c r="B9" s="1"/>
      <c r="C9" s="1"/>
      <c r="D9" s="1"/>
      <c r="I9" s="10"/>
      <c r="J9" s="11"/>
    </row>
    <row r="10" spans="1:12" s="3" customFormat="1" x14ac:dyDescent="0.25"/>
    <row r="11" spans="1:12" s="3" customFormat="1" x14ac:dyDescent="0.25"/>
    <row r="12" spans="1:12" s="3" customFormat="1" x14ac:dyDescent="0.25">
      <c r="G12" s="8"/>
    </row>
    <row r="14" spans="1:12" x14ac:dyDescent="0.25">
      <c r="A14" s="9" t="s">
        <v>5</v>
      </c>
      <c r="B14" s="4"/>
      <c r="C14" s="4"/>
      <c r="D14" s="4"/>
      <c r="G14" s="7" t="s">
        <v>20</v>
      </c>
    </row>
    <row r="16" spans="1:12" x14ac:dyDescent="0.25">
      <c r="E16" s="7" t="s">
        <v>19</v>
      </c>
      <c r="G16" s="7" t="s">
        <v>2</v>
      </c>
      <c r="I16" s="7" t="s">
        <v>3</v>
      </c>
    </row>
    <row r="17" spans="1:9" ht="6" customHeight="1" x14ac:dyDescent="0.25">
      <c r="E17" s="7"/>
      <c r="G17" s="7"/>
      <c r="I17" s="7"/>
    </row>
    <row r="18" spans="1:9" x14ac:dyDescent="0.25">
      <c r="E18" s="5">
        <f>B33</f>
        <v>5000</v>
      </c>
      <c r="F18" s="5" t="s">
        <v>6</v>
      </c>
      <c r="G18" s="6">
        <f>(1+B32/12)*((1+B32/12)^B31-1)/(B32/12*(1+B32/12)^B31)</f>
        <v>55.791488581021319</v>
      </c>
      <c r="H18" s="6" t="s">
        <v>7</v>
      </c>
      <c r="I18" s="19">
        <f>ROUND(G18*E18/5,2)*5</f>
        <v>278957.45</v>
      </c>
    </row>
    <row r="19" spans="1:9" ht="6" customHeight="1" thickBot="1" x14ac:dyDescent="0.3">
      <c r="E19" s="5"/>
      <c r="F19" s="5"/>
      <c r="G19" s="6"/>
      <c r="H19" s="6"/>
      <c r="I19" s="13"/>
    </row>
    <row r="20" spans="1:9" ht="15.75" thickTop="1" x14ac:dyDescent="0.25"/>
    <row r="21" spans="1:9" s="29" customFormat="1" x14ac:dyDescent="0.25">
      <c r="B21" s="29" t="s">
        <v>34</v>
      </c>
      <c r="G21" s="29" t="s">
        <v>38</v>
      </c>
      <c r="I21" s="30">
        <f>B31*B33</f>
        <v>300000</v>
      </c>
    </row>
    <row r="22" spans="1:9" s="29" customFormat="1" x14ac:dyDescent="0.25">
      <c r="B22" s="29" t="s">
        <v>35</v>
      </c>
      <c r="G22" s="29" t="s">
        <v>38</v>
      </c>
      <c r="I22" s="30">
        <f>I21-I18</f>
        <v>21042.549999999988</v>
      </c>
    </row>
    <row r="23" spans="1:9" s="29" customFormat="1" x14ac:dyDescent="0.25">
      <c r="B23" s="29" t="s">
        <v>35</v>
      </c>
      <c r="G23" s="29" t="s">
        <v>39</v>
      </c>
      <c r="I23" s="31">
        <f>(I21-I18)/I18</f>
        <v>7.5432830347423901E-2</v>
      </c>
    </row>
    <row r="24" spans="1:9" x14ac:dyDescent="0.25">
      <c r="B24" s="29" t="s">
        <v>40</v>
      </c>
      <c r="C24" s="42">
        <v>1</v>
      </c>
      <c r="D24" s="42"/>
      <c r="E24" s="42"/>
      <c r="G24" t="s">
        <v>37</v>
      </c>
      <c r="I24" s="30">
        <f>-CUMPRINC(B32/12,B31,I18,C24,C25,1)</f>
        <v>278957.45000000007</v>
      </c>
    </row>
    <row r="25" spans="1:9" x14ac:dyDescent="0.25">
      <c r="B25" s="29" t="s">
        <v>36</v>
      </c>
      <c r="C25" s="43">
        <v>60</v>
      </c>
      <c r="D25" s="43"/>
      <c r="E25" s="43"/>
      <c r="G25" t="s">
        <v>41</v>
      </c>
      <c r="I25" s="30">
        <f>-CUMIPMT(B32/12,B31,I18,C24,C25,1)</f>
        <v>21042.557630076364</v>
      </c>
    </row>
    <row r="29" spans="1:9" x14ac:dyDescent="0.25">
      <c r="A29" s="9" t="s">
        <v>4</v>
      </c>
      <c r="B29" s="9"/>
      <c r="C29" s="9"/>
      <c r="D29" s="9"/>
    </row>
    <row r="31" spans="1:9" x14ac:dyDescent="0.25">
      <c r="B31" s="25">
        <v>60</v>
      </c>
      <c r="C31" s="12" t="s">
        <v>0</v>
      </c>
      <c r="D31" s="11"/>
      <c r="E31" t="s">
        <v>15</v>
      </c>
    </row>
    <row r="32" spans="1:9" x14ac:dyDescent="0.25">
      <c r="B32" s="26">
        <v>0.03</v>
      </c>
      <c r="C32" s="12" t="s">
        <v>1</v>
      </c>
      <c r="D32" s="16"/>
      <c r="E32" t="s">
        <v>14</v>
      </c>
    </row>
    <row r="33" spans="1:5" x14ac:dyDescent="0.25">
      <c r="B33" s="27">
        <v>5000</v>
      </c>
      <c r="C33" s="12" t="s">
        <v>19</v>
      </c>
      <c r="D33" s="17"/>
      <c r="E33" t="s">
        <v>18</v>
      </c>
    </row>
    <row r="37" spans="1:5" x14ac:dyDescent="0.25">
      <c r="A37" s="9" t="s">
        <v>9</v>
      </c>
      <c r="D37" s="9"/>
    </row>
    <row r="39" spans="1:5" x14ac:dyDescent="0.25">
      <c r="B39" s="12" t="s">
        <v>19</v>
      </c>
      <c r="C39" s="12"/>
      <c r="E39" t="s">
        <v>18</v>
      </c>
    </row>
    <row r="40" spans="1:5" x14ac:dyDescent="0.25">
      <c r="B40" s="12" t="s">
        <v>2</v>
      </c>
      <c r="C40" s="12"/>
      <c r="E40" t="s">
        <v>12</v>
      </c>
    </row>
    <row r="41" spans="1:5" x14ac:dyDescent="0.25">
      <c r="B41" s="12" t="s">
        <v>11</v>
      </c>
      <c r="C41" s="12"/>
      <c r="E41" t="s">
        <v>13</v>
      </c>
    </row>
    <row r="52" spans="1:10" x14ac:dyDescent="0.25">
      <c r="A52" s="41" t="s">
        <v>32</v>
      </c>
      <c r="B52" s="41"/>
      <c r="C52" s="41"/>
      <c r="D52" s="41"/>
      <c r="E52" s="41"/>
      <c r="F52" s="41"/>
      <c r="G52" s="41"/>
      <c r="H52" s="41"/>
      <c r="I52" s="41"/>
      <c r="J52" s="41"/>
    </row>
  </sheetData>
  <mergeCells count="4">
    <mergeCell ref="F1:G1"/>
    <mergeCell ref="A52:J52"/>
    <mergeCell ref="C24:E24"/>
    <mergeCell ref="C25:E25"/>
  </mergeCells>
  <phoneticPr fontId="0" type="noConversion"/>
  <pageMargins left="0.98425196850393704" right="0.78740157480314965" top="0.78740157480314965" bottom="0.78740157480314965" header="0.47244094488188981" footer="0.23622047244094491"/>
  <pageSetup paperSize="9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BW nachschüssige Jahresente</vt:lpstr>
      <vt:lpstr>BW vorschüssige Jahresente</vt:lpstr>
      <vt:lpstr>BW nachschüssige Monatsrente</vt:lpstr>
      <vt:lpstr>BW vorschüssige Monatsrente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ITERA Treuhand- &amp; Revisionsgesellschaft AG</dc:creator>
  <cp:lastModifiedBy>mpfrunder</cp:lastModifiedBy>
  <cp:lastPrinted>2019-02-20T09:01:05Z</cp:lastPrinted>
  <dcterms:created xsi:type="dcterms:W3CDTF">1995-12-26T16:00:38Z</dcterms:created>
  <dcterms:modified xsi:type="dcterms:W3CDTF">2019-02-20T09:08:07Z</dcterms:modified>
</cp:coreProperties>
</file>