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m (D)\Daten\Musterdateien\Treuhand\Hypotheken\"/>
    </mc:Choice>
  </mc:AlternateContent>
  <bookViews>
    <workbookView xWindow="240" yWindow="30" windowWidth="9195" windowHeight="4710"/>
  </bookViews>
  <sheets>
    <sheet name="HYPAMORT" sheetId="1" r:id="rId1"/>
  </sheets>
  <calcPr calcId="152511" iterate="1"/>
</workbook>
</file>

<file path=xl/calcChain.xml><?xml version="1.0" encoding="utf-8"?>
<calcChain xmlns="http://schemas.openxmlformats.org/spreadsheetml/2006/main">
  <c r="C45" i="1" l="1"/>
  <c r="D45" i="1"/>
  <c r="E45" i="1"/>
  <c r="H45" i="1" s="1"/>
  <c r="F45" i="1"/>
  <c r="I45" i="1"/>
  <c r="C46" i="1"/>
  <c r="D46" i="1"/>
  <c r="E46" i="1"/>
  <c r="E47" i="1" s="1"/>
  <c r="E48" i="1" s="1"/>
  <c r="H48" i="1" s="1"/>
  <c r="I48" i="1" s="1"/>
  <c r="H46" i="1"/>
  <c r="I46" i="1" s="1"/>
  <c r="C47" i="1"/>
  <c r="D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7" i="1" s="1"/>
  <c r="C70" i="1"/>
  <c r="C83" i="1"/>
  <c r="D83" i="1"/>
  <c r="D84" i="1" s="1"/>
  <c r="F84" i="1" s="1"/>
  <c r="E83" i="1"/>
  <c r="F83" i="1"/>
  <c r="G83" i="1" s="1"/>
  <c r="H83" i="1"/>
  <c r="I83" i="1" s="1"/>
  <c r="C84" i="1"/>
  <c r="E84" i="1"/>
  <c r="H84" i="1" s="1"/>
  <c r="I84" i="1" s="1"/>
  <c r="G84" i="1"/>
  <c r="C85" i="1"/>
  <c r="D85" i="1"/>
  <c r="F85" i="1" s="1"/>
  <c r="E85" i="1"/>
  <c r="H85" i="1"/>
  <c r="I85" i="1" s="1"/>
  <c r="C86" i="1"/>
  <c r="D86" i="1"/>
  <c r="E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5" i="1"/>
  <c r="C108" i="1"/>
  <c r="J84" i="1" l="1"/>
  <c r="F86" i="1"/>
  <c r="D87" i="1"/>
  <c r="K83" i="1"/>
  <c r="G85" i="1"/>
  <c r="J85" i="1" s="1"/>
  <c r="K85" i="1"/>
  <c r="K84" i="1"/>
  <c r="E87" i="1"/>
  <c r="H86" i="1"/>
  <c r="J83" i="1"/>
  <c r="F46" i="1"/>
  <c r="G45" i="1"/>
  <c r="K45" i="1"/>
  <c r="E49" i="1"/>
  <c r="H47" i="1"/>
  <c r="I47" i="1" s="1"/>
  <c r="D48" i="1"/>
  <c r="F47" i="1"/>
  <c r="D49" i="1" l="1"/>
  <c r="F48" i="1"/>
  <c r="G86" i="1"/>
  <c r="K86" i="1"/>
  <c r="G46" i="1"/>
  <c r="J46" i="1" s="1"/>
  <c r="K46" i="1"/>
  <c r="I86" i="1"/>
  <c r="E88" i="1"/>
  <c r="H87" i="1"/>
  <c r="I87" i="1" s="1"/>
  <c r="G47" i="1"/>
  <c r="J47" i="1" s="1"/>
  <c r="H49" i="1"/>
  <c r="E50" i="1"/>
  <c r="J45" i="1"/>
  <c r="D88" i="1"/>
  <c r="F87" i="1"/>
  <c r="F49" i="1" l="1"/>
  <c r="D50" i="1"/>
  <c r="G87" i="1"/>
  <c r="J87" i="1" s="1"/>
  <c r="K47" i="1"/>
  <c r="I49" i="1"/>
  <c r="H88" i="1"/>
  <c r="E89" i="1"/>
  <c r="F88" i="1"/>
  <c r="D89" i="1"/>
  <c r="E51" i="1"/>
  <c r="H50" i="1"/>
  <c r="I50" i="1" s="1"/>
  <c r="J86" i="1"/>
  <c r="G48" i="1"/>
  <c r="J48" i="1" s="1"/>
  <c r="K48" i="1" l="1"/>
  <c r="J88" i="1"/>
  <c r="G49" i="1"/>
  <c r="K49" i="1" s="1"/>
  <c r="H89" i="1"/>
  <c r="I89" i="1" s="1"/>
  <c r="E90" i="1"/>
  <c r="K87" i="1"/>
  <c r="I88" i="1"/>
  <c r="J49" i="1"/>
  <c r="E52" i="1"/>
  <c r="H51" i="1"/>
  <c r="I51" i="1" s="1"/>
  <c r="F89" i="1"/>
  <c r="D90" i="1"/>
  <c r="K88" i="1"/>
  <c r="G88" i="1"/>
  <c r="F50" i="1"/>
  <c r="D51" i="1"/>
  <c r="J50" i="1" l="1"/>
  <c r="G89" i="1"/>
  <c r="K89" i="1" s="1"/>
  <c r="E91" i="1"/>
  <c r="H90" i="1"/>
  <c r="D52" i="1"/>
  <c r="F51" i="1"/>
  <c r="J89" i="1"/>
  <c r="G50" i="1"/>
  <c r="K50" i="1"/>
  <c r="F90" i="1"/>
  <c r="D91" i="1"/>
  <c r="H52" i="1"/>
  <c r="E53" i="1"/>
  <c r="G51" i="1" l="1"/>
  <c r="J51" i="1" s="1"/>
  <c r="D53" i="1"/>
  <c r="F52" i="1"/>
  <c r="I52" i="1"/>
  <c r="E92" i="1"/>
  <c r="H91" i="1"/>
  <c r="I91" i="1" s="1"/>
  <c r="D92" i="1"/>
  <c r="F91" i="1"/>
  <c r="H53" i="1"/>
  <c r="I53" i="1" s="1"/>
  <c r="E54" i="1"/>
  <c r="G90" i="1"/>
  <c r="I90" i="1"/>
  <c r="K90" i="1" s="1"/>
  <c r="J90" i="1" l="1"/>
  <c r="E55" i="1"/>
  <c r="H54" i="1"/>
  <c r="I54" i="1" s="1"/>
  <c r="F92" i="1"/>
  <c r="D93" i="1"/>
  <c r="F53" i="1"/>
  <c r="D54" i="1"/>
  <c r="G91" i="1"/>
  <c r="J91" i="1" s="1"/>
  <c r="H92" i="1"/>
  <c r="E93" i="1"/>
  <c r="G52" i="1"/>
  <c r="J52" i="1" s="1"/>
  <c r="K51" i="1"/>
  <c r="I92" i="1" l="1"/>
  <c r="F93" i="1"/>
  <c r="D94" i="1"/>
  <c r="F54" i="1"/>
  <c r="D55" i="1"/>
  <c r="K92" i="1"/>
  <c r="G92" i="1"/>
  <c r="J92" i="1" s="1"/>
  <c r="K52" i="1"/>
  <c r="K91" i="1"/>
  <c r="G53" i="1"/>
  <c r="J53" i="1" s="1"/>
  <c r="E94" i="1"/>
  <c r="H93" i="1"/>
  <c r="I93" i="1" s="1"/>
  <c r="E56" i="1"/>
  <c r="H55" i="1"/>
  <c r="I55" i="1" s="1"/>
  <c r="E95" i="1" l="1"/>
  <c r="H94" i="1"/>
  <c r="I94" i="1" s="1"/>
  <c r="G93" i="1"/>
  <c r="J93" i="1" s="1"/>
  <c r="K93" i="1"/>
  <c r="D56" i="1"/>
  <c r="F55" i="1"/>
  <c r="H56" i="1"/>
  <c r="I56" i="1" s="1"/>
  <c r="E57" i="1"/>
  <c r="K53" i="1"/>
  <c r="G54" i="1"/>
  <c r="J54" i="1" s="1"/>
  <c r="F94" i="1"/>
  <c r="D95" i="1"/>
  <c r="K54" i="1" l="1"/>
  <c r="H57" i="1"/>
  <c r="I57" i="1" s="1"/>
  <c r="E58" i="1"/>
  <c r="D57" i="1"/>
  <c r="F56" i="1"/>
  <c r="E96" i="1"/>
  <c r="H95" i="1"/>
  <c r="I95" i="1" s="1"/>
  <c r="D96" i="1"/>
  <c r="F95" i="1"/>
  <c r="G94" i="1"/>
  <c r="J94" i="1" s="1"/>
  <c r="K94" i="1"/>
  <c r="G55" i="1"/>
  <c r="K55" i="1" s="1"/>
  <c r="J55" i="1" l="1"/>
  <c r="F96" i="1"/>
  <c r="D97" i="1"/>
  <c r="F57" i="1"/>
  <c r="D58" i="1"/>
  <c r="G95" i="1"/>
  <c r="K95" i="1" s="1"/>
  <c r="G56" i="1"/>
  <c r="J56" i="1" s="1"/>
  <c r="H96" i="1"/>
  <c r="I96" i="1" s="1"/>
  <c r="E97" i="1"/>
  <c r="E59" i="1"/>
  <c r="H58" i="1"/>
  <c r="I58" i="1" s="1"/>
  <c r="K56" i="1" l="1"/>
  <c r="J95" i="1"/>
  <c r="F97" i="1"/>
  <c r="D98" i="1"/>
  <c r="G57" i="1"/>
  <c r="K57" i="1"/>
  <c r="E60" i="1"/>
  <c r="H59" i="1"/>
  <c r="I59" i="1" s="1"/>
  <c r="J57" i="1"/>
  <c r="H97" i="1"/>
  <c r="I97" i="1" s="1"/>
  <c r="E98" i="1"/>
  <c r="F58" i="1"/>
  <c r="D59" i="1"/>
  <c r="K96" i="1"/>
  <c r="G96" i="1"/>
  <c r="J96" i="1" s="1"/>
  <c r="G97" i="1" l="1"/>
  <c r="K97" i="1"/>
  <c r="E99" i="1"/>
  <c r="H98" i="1"/>
  <c r="I98" i="1" s="1"/>
  <c r="H60" i="1"/>
  <c r="I60" i="1" s="1"/>
  <c r="E61" i="1"/>
  <c r="F98" i="1"/>
  <c r="D99" i="1"/>
  <c r="D60" i="1"/>
  <c r="F59" i="1"/>
  <c r="G58" i="1"/>
  <c r="J58" i="1" s="1"/>
  <c r="J97" i="1"/>
  <c r="G59" i="1" l="1"/>
  <c r="K59" i="1" s="1"/>
  <c r="E100" i="1"/>
  <c r="H99" i="1"/>
  <c r="I99" i="1" s="1"/>
  <c r="K58" i="1"/>
  <c r="D61" i="1"/>
  <c r="F60" i="1"/>
  <c r="H61" i="1"/>
  <c r="I61" i="1" s="1"/>
  <c r="E62" i="1"/>
  <c r="G98" i="1"/>
  <c r="J98" i="1" s="1"/>
  <c r="J59" i="1"/>
  <c r="D100" i="1"/>
  <c r="F99" i="1"/>
  <c r="G60" i="1" l="1"/>
  <c r="K60" i="1" s="1"/>
  <c r="F100" i="1"/>
  <c r="D101" i="1"/>
  <c r="K98" i="1"/>
  <c r="J60" i="1"/>
  <c r="H100" i="1"/>
  <c r="I100" i="1" s="1"/>
  <c r="E101" i="1"/>
  <c r="G99" i="1"/>
  <c r="J99" i="1" s="1"/>
  <c r="K99" i="1"/>
  <c r="E63" i="1"/>
  <c r="H62" i="1"/>
  <c r="I62" i="1" s="1"/>
  <c r="F61" i="1"/>
  <c r="D62" i="1"/>
  <c r="E64" i="1" l="1"/>
  <c r="H63" i="1"/>
  <c r="I63" i="1" s="1"/>
  <c r="F62" i="1"/>
  <c r="D63" i="1"/>
  <c r="G100" i="1"/>
  <c r="K100" i="1" s="1"/>
  <c r="F101" i="1"/>
  <c r="D102" i="1"/>
  <c r="G61" i="1"/>
  <c r="J61" i="1" s="1"/>
  <c r="E102" i="1"/>
  <c r="H101" i="1"/>
  <c r="I101" i="1" s="1"/>
  <c r="J100" i="1"/>
  <c r="K61" i="1" l="1"/>
  <c r="G101" i="1"/>
  <c r="K101" i="1"/>
  <c r="G62" i="1"/>
  <c r="J62" i="1" s="1"/>
  <c r="K62" i="1"/>
  <c r="F102" i="1"/>
  <c r="D105" i="1"/>
  <c r="E105" i="1"/>
  <c r="E108" i="1" s="1"/>
  <c r="H102" i="1"/>
  <c r="J101" i="1"/>
  <c r="D64" i="1"/>
  <c r="F63" i="1"/>
  <c r="H64" i="1"/>
  <c r="E67" i="1"/>
  <c r="E70" i="1" s="1"/>
  <c r="D108" i="1" l="1"/>
  <c r="J105" i="1"/>
  <c r="J108" i="1" s="1"/>
  <c r="I102" i="1"/>
  <c r="I105" i="1" s="1"/>
  <c r="I108" i="1" s="1"/>
  <c r="H105" i="1"/>
  <c r="H108" i="1" s="1"/>
  <c r="G102" i="1"/>
  <c r="G105" i="1" s="1"/>
  <c r="G108" i="1" s="1"/>
  <c r="K102" i="1"/>
  <c r="F105" i="1"/>
  <c r="I64" i="1"/>
  <c r="I67" i="1" s="1"/>
  <c r="I70" i="1" s="1"/>
  <c r="H67" i="1"/>
  <c r="H70" i="1" s="1"/>
  <c r="K63" i="1"/>
  <c r="G63" i="1"/>
  <c r="J63" i="1" s="1"/>
  <c r="D67" i="1"/>
  <c r="F64" i="1"/>
  <c r="G64" i="1" l="1"/>
  <c r="K64" i="1"/>
  <c r="F67" i="1"/>
  <c r="D70" i="1"/>
  <c r="J102" i="1"/>
  <c r="F108" i="1"/>
  <c r="K105" i="1"/>
  <c r="K108" i="1" s="1"/>
  <c r="F70" i="1" l="1"/>
  <c r="G67" i="1"/>
  <c r="J64" i="1"/>
  <c r="G70" i="1" l="1"/>
  <c r="J67" i="1"/>
  <c r="J70" i="1" s="1"/>
  <c r="K67" i="1"/>
  <c r="K70" i="1" s="1"/>
</calcChain>
</file>

<file path=xl/sharedStrings.xml><?xml version="1.0" encoding="utf-8"?>
<sst xmlns="http://schemas.openxmlformats.org/spreadsheetml/2006/main" count="82" uniqueCount="40">
  <si>
    <t>SOLL EINE HYPOTHEK AMORTISIERT WERDEN?</t>
  </si>
  <si>
    <t>flüssigen Mittel vorhanden sind, amortisiert werden soll unter dem Gesichtspunkt</t>
  </si>
  <si>
    <t>Berücksichtigung der Teuerung und des Faktors Zeit.</t>
  </si>
  <si>
    <t>Relevante Faktoren:</t>
  </si>
  <si>
    <t>-</t>
  </si>
  <si>
    <t>Liegenschaft</t>
  </si>
  <si>
    <t>Hypothekenhöhe</t>
  </si>
  <si>
    <t>Flüssige Mittel, welche für die Amortisation der Hypothek vorgesehen sind</t>
  </si>
  <si>
    <t>Sollzinssatz</t>
  </si>
  <si>
    <t>Habenzinssatz</t>
  </si>
  <si>
    <t>Teuerung</t>
  </si>
  <si>
    <t>Einkommens- und Vermögenssteuern auf den einkommensrelevanten Vorgängen</t>
  </si>
  <si>
    <t>Betrachtungszeitraum in Jahren</t>
  </si>
  <si>
    <t>Variante I - keine Amortisation</t>
  </si>
  <si>
    <t>Steuern auf</t>
  </si>
  <si>
    <t>Flüssige</t>
  </si>
  <si>
    <t>Sollzins und</t>
  </si>
  <si>
    <t>Habenzins</t>
  </si>
  <si>
    <t>Total</t>
  </si>
  <si>
    <t>Jahr</t>
  </si>
  <si>
    <t>Hypothek</t>
  </si>
  <si>
    <t>Mittel</t>
  </si>
  <si>
    <t>Sollzins</t>
  </si>
  <si>
    <t>und Fl. Mittel</t>
  </si>
  <si>
    <t>Spalten C - I</t>
  </si>
  <si>
    <t>Spalten F - I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</si>
  <si>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</si>
  <si>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</si>
  <si>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</si>
  <si>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</si>
  <si>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</si>
  <si>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</si>
  <si>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</si>
  <si>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</si>
  <si>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</si>
  <si>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</si>
  <si>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Barwerte</t>
  </si>
  <si>
    <t>Variante II - mit Amortisation</t>
  </si>
  <si>
    <t>Finanzwirtschaftliche Überlegungen zur Frage, ob eine Hypothek, falls die nötigen</t>
  </si>
  <si>
    <t>einer möglichst hohen Rendite, resultierend aus der Soll- und Habenzinsdifferenz 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</si>
</sst>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\ yyyy"/>
  </numFmts>
  <fonts count="4" x14ac:knownFonts="1"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4" xfId="0" applyNumberFormat="1" applyFont="1" applyBorder="1"/>
    <xf numFmtId="3" fontId="2" fillId="0" borderId="0" xfId="0" applyNumberFormat="1" applyFont="1"/>
    <xf numFmtId="3" fontId="2" fillId="0" borderId="6" xfId="0" applyNumberFormat="1" applyFont="1" applyBorder="1"/>
    <xf numFmtId="3" fontId="2" fillId="0" borderId="7" xfId="0" applyNumberFormat="1" applyFont="1" applyBorder="1"/>
    <xf numFmtId="0" fontId="1" fillId="0" borderId="3" xfId="0" applyFont="1" applyBorder="1"/>
    <xf numFmtId="3" fontId="1" fillId="0" borderId="4" xfId="0" applyNumberFormat="1" applyFont="1" applyBorder="1"/>
    <xf numFmtId="0" fontId="2" fillId="0" borderId="8" xfId="0" applyFont="1" applyBorder="1"/>
    <xf numFmtId="0" fontId="2" fillId="0" borderId="9" xfId="0" applyFont="1" applyBorder="1"/>
    <xf numFmtId="164" fontId="2" fillId="0" borderId="0" xfId="0" applyNumberFormat="1" applyFont="1"/>
    <xf numFmtId="14" fontId="2" fillId="0" borderId="0" xfId="0" applyNumberFormat="1" applyFont="1"/>
    <xf numFmtId="3" fontId="3" fillId="0" borderId="10" xfId="0" applyNumberFormat="1" applyFont="1" applyBorder="1" applyProtection="1">
      <protection locked="0"/>
    </xf>
    <xf numFmtId="10" fontId="3" fillId="0" borderId="10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110133</xdr:colOff>
      <xdr:row>0</xdr:row>
      <xdr:rowOff>38099</xdr:rowOff>
    </xdr:from>
    <xdr:to>
      <xdr:col>10</xdr:col>
      <xdr:colOff>889374</xdr:colOff>
      <xdr:row>1</xdr:row>
      <xdr:rowOff>161925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433" y="38099"/>
          <a:ext cx="779241" cy="314326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34</xdr:row>
      <xdr:rowOff>38100</xdr:rowOff>
    </xdr:from>
    <xdr:to>
      <xdr:col>10</xdr:col>
      <xdr:colOff>884016</xdr:colOff>
      <xdr:row>35</xdr:row>
      <xdr:rowOff>161926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6515100"/>
          <a:ext cx="779241" cy="314326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72</xdr:row>
      <xdr:rowOff>38100</xdr:rowOff>
    </xdr:from>
    <xdr:to>
      <xdr:col>10</xdr:col>
      <xdr:colOff>884016</xdr:colOff>
      <xdr:row>73</xdr:row>
      <xdr:rowOff>161926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3068300"/>
          <a:ext cx="779241" cy="314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workbookViewId="0"/>
  </sheetViews>
  <sheetFormatPr baseColWidth="10" defaultRowHeight="15" x14ac:dyDescent="0.25"/>
  <cols>
    <col min="1" max="1" width="2.7109375" style="2" customWidth="1"/>
    <col min="2" max="11" width="13.85546875" style="2" customWidth="1"/>
    <col min="12" max="16384" width="11.42578125" style="2"/>
  </cols>
  <sheetData>
    <row r="1" spans="1:11" x14ac:dyDescent="0.25">
      <c r="A1" s="1" t="s">
        <v>0</v>
      </c>
      <c r="K1" s="25"/>
    </row>
    <row r="4" spans="1:11" x14ac:dyDescent="0.25">
      <c r="A4" s="2" t="s">
        <v>38</v>
      </c>
    </row>
    <row r="5" spans="1:11" x14ac:dyDescent="0.25">
      <c r="A5" s="2" t="s">
        <v>1</v>
      </c>
    </row>
    <row r="6" spans="1:11" x14ac:dyDescent="0.25">
      <c r="A6" s="2" t="s">
        <v>39</v>
      </c>
    </row>
    <row r="7" spans="1:11" x14ac:dyDescent="0.25">
      <c r="A7" s="2" t="s">
        <v>2</v>
      </c>
    </row>
    <row r="12" spans="1:11" x14ac:dyDescent="0.25">
      <c r="A12" s="1" t="s">
        <v>3</v>
      </c>
    </row>
    <row r="14" spans="1:11" x14ac:dyDescent="0.25">
      <c r="A14" s="2" t="s">
        <v>4</v>
      </c>
      <c r="B14" s="2" t="s">
        <v>5</v>
      </c>
      <c r="K14" s="26">
        <v>500000</v>
      </c>
    </row>
    <row r="15" spans="1:11" x14ac:dyDescent="0.25">
      <c r="A15" s="2" t="s">
        <v>4</v>
      </c>
      <c r="B15" s="2" t="s">
        <v>6</v>
      </c>
      <c r="K15" s="26">
        <v>-360000</v>
      </c>
    </row>
    <row r="16" spans="1:11" x14ac:dyDescent="0.25">
      <c r="A16" s="2" t="s">
        <v>4</v>
      </c>
      <c r="B16" s="2" t="s">
        <v>7</v>
      </c>
      <c r="K16" s="26">
        <v>360000</v>
      </c>
    </row>
    <row r="17" spans="1:11" x14ac:dyDescent="0.25">
      <c r="A17" s="2" t="s">
        <v>4</v>
      </c>
      <c r="B17" s="2" t="s">
        <v>8</v>
      </c>
      <c r="K17" s="27">
        <v>4.2500000000000003E-2</v>
      </c>
    </row>
    <row r="18" spans="1:11" x14ac:dyDescent="0.25">
      <c r="A18" s="2" t="s">
        <v>4</v>
      </c>
      <c r="B18" s="2" t="s">
        <v>9</v>
      </c>
      <c r="K18" s="27">
        <v>0.02</v>
      </c>
    </row>
    <row r="19" spans="1:11" x14ac:dyDescent="0.25">
      <c r="A19" s="2" t="s">
        <v>4</v>
      </c>
      <c r="B19" s="2" t="s">
        <v>10</v>
      </c>
      <c r="K19" s="27">
        <v>1.4999999999999999E-2</v>
      </c>
    </row>
    <row r="20" spans="1:11" x14ac:dyDescent="0.25">
      <c r="A20" s="2" t="s">
        <v>4</v>
      </c>
      <c r="B20" s="2" t="s">
        <v>11</v>
      </c>
      <c r="K20" s="27">
        <v>0.3</v>
      </c>
    </row>
    <row r="21" spans="1:11" x14ac:dyDescent="0.25">
      <c r="A21" s="2" t="s">
        <v>4</v>
      </c>
      <c r="B21" s="2" t="s">
        <v>12</v>
      </c>
      <c r="K21" s="28">
        <v>20</v>
      </c>
    </row>
    <row r="35" spans="1:11" x14ac:dyDescent="0.25">
      <c r="A35" s="1" t="s">
        <v>13</v>
      </c>
      <c r="K35" s="25"/>
    </row>
    <row r="36" spans="1:11" x14ac:dyDescent="0.25">
      <c r="A36" s="1"/>
      <c r="K36" s="25"/>
    </row>
    <row r="38" spans="1:11" ht="6" customHeight="1" x14ac:dyDescent="0.25">
      <c r="A38" s="3"/>
      <c r="B38" s="4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6"/>
      <c r="B39" s="7"/>
      <c r="C39" s="8"/>
      <c r="D39" s="6"/>
      <c r="E39" s="8"/>
      <c r="F39" s="6"/>
      <c r="G39" s="8" t="s">
        <v>14</v>
      </c>
      <c r="H39" s="6"/>
      <c r="I39" s="8" t="s">
        <v>14</v>
      </c>
      <c r="J39" s="6"/>
      <c r="K39" s="8"/>
    </row>
    <row r="40" spans="1:11" x14ac:dyDescent="0.25">
      <c r="A40" s="6"/>
      <c r="B40" s="7"/>
      <c r="C40" s="8"/>
      <c r="D40" s="9"/>
      <c r="E40" s="8" t="s">
        <v>15</v>
      </c>
      <c r="F40" s="9"/>
      <c r="G40" s="8" t="s">
        <v>16</v>
      </c>
      <c r="H40" s="9"/>
      <c r="I40" s="8" t="s">
        <v>17</v>
      </c>
      <c r="J40" s="9" t="s">
        <v>18</v>
      </c>
      <c r="K40" s="10" t="s">
        <v>18</v>
      </c>
    </row>
    <row r="41" spans="1:11" x14ac:dyDescent="0.25">
      <c r="A41" s="6"/>
      <c r="B41" s="7" t="s">
        <v>19</v>
      </c>
      <c r="C41" s="8" t="s">
        <v>5</v>
      </c>
      <c r="D41" s="9" t="s">
        <v>20</v>
      </c>
      <c r="E41" s="8" t="s">
        <v>21</v>
      </c>
      <c r="F41" s="9" t="s">
        <v>22</v>
      </c>
      <c r="G41" s="8" t="s">
        <v>20</v>
      </c>
      <c r="H41" s="9" t="s">
        <v>17</v>
      </c>
      <c r="I41" s="8" t="s">
        <v>23</v>
      </c>
      <c r="J41" s="9" t="s">
        <v>24</v>
      </c>
      <c r="K41" s="10" t="s">
        <v>25</v>
      </c>
    </row>
    <row r="42" spans="1:11" x14ac:dyDescent="0.25">
      <c r="A42" s="6"/>
      <c r="B42" s="7" t="s">
        <v>26</v>
      </c>
      <c r="C42" s="8" t="s">
        <v>27</v>
      </c>
      <c r="D42" s="9" t="s">
        <v>28</v>
      </c>
      <c r="E42" s="8" t="s">
        <v>29</v>
      </c>
      <c r="F42" s="9" t="s">
        <v>30</v>
      </c>
      <c r="G42" s="8" t="s">
        <v>31</v>
      </c>
      <c r="H42" s="9" t="s">
        <v>32</v>
      </c>
      <c r="I42" s="8" t="s">
        <v>33</v>
      </c>
      <c r="J42" s="9" t="s">
        <v>34</v>
      </c>
      <c r="K42" s="8" t="s">
        <v>35</v>
      </c>
    </row>
    <row r="43" spans="1:11" ht="6" customHeight="1" x14ac:dyDescent="0.25">
      <c r="A43" s="3"/>
      <c r="B43" s="11"/>
      <c r="C43" s="12"/>
      <c r="D43" s="13"/>
      <c r="E43" s="12"/>
      <c r="F43" s="13"/>
      <c r="G43" s="12"/>
      <c r="H43" s="13"/>
      <c r="I43" s="12"/>
      <c r="J43" s="13"/>
      <c r="K43" s="12"/>
    </row>
    <row r="44" spans="1:11" ht="6" customHeight="1" x14ac:dyDescent="0.25">
      <c r="A44" s="3"/>
      <c r="B44" s="14"/>
      <c r="C44" s="15"/>
      <c r="E44" s="15"/>
      <c r="G44" s="15"/>
      <c r="I44" s="15"/>
      <c r="K44" s="15"/>
    </row>
    <row r="45" spans="1:11" x14ac:dyDescent="0.25">
      <c r="A45" s="3"/>
      <c r="B45" s="7">
        <v>1</v>
      </c>
      <c r="C45" s="16">
        <f t="shared" ref="C45:C64" si="0">FV($K$18,B45,0,-$K$14,0)</f>
        <v>510000</v>
      </c>
      <c r="D45" s="17">
        <f>$K$15</f>
        <v>-360000</v>
      </c>
      <c r="E45" s="16">
        <f>$K$16</f>
        <v>360000</v>
      </c>
      <c r="F45" s="17">
        <f t="shared" ref="F45:F64" si="1">FV($K$18,20-B45,0,-D45*$K$17,0)</f>
        <v>-22289.210939675315</v>
      </c>
      <c r="G45" s="16">
        <f t="shared" ref="G45:G64" si="2">F45*-$K$20</f>
        <v>6686.7632819025939</v>
      </c>
      <c r="H45" s="17">
        <f t="shared" ref="H45:H64" si="3">FV($K$18,20-B45,0,-E45*$K$18,0)</f>
        <v>10489.040442200147</v>
      </c>
      <c r="I45" s="16">
        <f t="shared" ref="I45:I64" si="4">H45*-$K$20</f>
        <v>-3146.7121326600441</v>
      </c>
      <c r="J45" s="17">
        <f t="shared" ref="J45:J64" si="5">SUM(C45:I45)</f>
        <v>501739.88065176737</v>
      </c>
      <c r="K45" s="16">
        <f t="shared" ref="K45:K64" si="6">SUM(F45:I45)</f>
        <v>-8260.1193482326198</v>
      </c>
    </row>
    <row r="46" spans="1:11" x14ac:dyDescent="0.25">
      <c r="A46" s="3"/>
      <c r="B46" s="7">
        <v>2</v>
      </c>
      <c r="C46" s="16">
        <f t="shared" si="0"/>
        <v>520200</v>
      </c>
      <c r="D46" s="17">
        <f t="shared" ref="D46:D64" si="7">D45</f>
        <v>-360000</v>
      </c>
      <c r="E46" s="16">
        <f t="shared" ref="E46:E64" si="8">E45</f>
        <v>360000</v>
      </c>
      <c r="F46" s="17">
        <f t="shared" si="1"/>
        <v>-21852.167587916974</v>
      </c>
      <c r="G46" s="16">
        <f t="shared" si="2"/>
        <v>6555.6502763750923</v>
      </c>
      <c r="H46" s="17">
        <f t="shared" si="3"/>
        <v>10283.372982549163</v>
      </c>
      <c r="I46" s="16">
        <f t="shared" si="4"/>
        <v>-3085.0118947647488</v>
      </c>
      <c r="J46" s="17">
        <f t="shared" si="5"/>
        <v>512101.84377624263</v>
      </c>
      <c r="K46" s="16">
        <f t="shared" si="6"/>
        <v>-8098.1562237574681</v>
      </c>
    </row>
    <row r="47" spans="1:11" x14ac:dyDescent="0.25">
      <c r="A47" s="3"/>
      <c r="B47" s="7">
        <v>3</v>
      </c>
      <c r="C47" s="16">
        <f t="shared" si="0"/>
        <v>530604</v>
      </c>
      <c r="D47" s="17">
        <f t="shared" si="7"/>
        <v>-360000</v>
      </c>
      <c r="E47" s="16">
        <f t="shared" si="8"/>
        <v>360000</v>
      </c>
      <c r="F47" s="17">
        <f t="shared" si="1"/>
        <v>-21423.693713644097</v>
      </c>
      <c r="G47" s="16">
        <f t="shared" si="2"/>
        <v>6427.1081140932292</v>
      </c>
      <c r="H47" s="17">
        <f t="shared" si="3"/>
        <v>10081.738218185455</v>
      </c>
      <c r="I47" s="16">
        <f t="shared" si="4"/>
        <v>-3024.5214654556366</v>
      </c>
      <c r="J47" s="17">
        <f t="shared" si="5"/>
        <v>522664.63115317898</v>
      </c>
      <c r="K47" s="16">
        <f t="shared" si="6"/>
        <v>-7939.3688468210494</v>
      </c>
    </row>
    <row r="48" spans="1:11" x14ac:dyDescent="0.25">
      <c r="A48" s="3"/>
      <c r="B48" s="7">
        <v>4</v>
      </c>
      <c r="C48" s="16">
        <f t="shared" si="0"/>
        <v>541216.07999999996</v>
      </c>
      <c r="D48" s="17">
        <f t="shared" si="7"/>
        <v>-360000</v>
      </c>
      <c r="E48" s="16">
        <f t="shared" si="8"/>
        <v>360000</v>
      </c>
      <c r="F48" s="17">
        <f t="shared" si="1"/>
        <v>-21003.621287886366</v>
      </c>
      <c r="G48" s="16">
        <f t="shared" si="2"/>
        <v>6301.0863863659097</v>
      </c>
      <c r="H48" s="17">
        <f t="shared" si="3"/>
        <v>9884.057076652407</v>
      </c>
      <c r="I48" s="16">
        <f t="shared" si="4"/>
        <v>-2965.2171229957221</v>
      </c>
      <c r="J48" s="17">
        <f t="shared" si="5"/>
        <v>533432.38505213615</v>
      </c>
      <c r="K48" s="16">
        <f t="shared" si="6"/>
        <v>-7783.6949478637707</v>
      </c>
    </row>
    <row r="49" spans="1:11" x14ac:dyDescent="0.25">
      <c r="A49" s="3"/>
      <c r="B49" s="7">
        <v>5</v>
      </c>
      <c r="C49" s="16">
        <f t="shared" si="0"/>
        <v>552040.40159999998</v>
      </c>
      <c r="D49" s="17">
        <f t="shared" si="7"/>
        <v>-360000</v>
      </c>
      <c r="E49" s="16">
        <f t="shared" si="8"/>
        <v>360000</v>
      </c>
      <c r="F49" s="17">
        <f t="shared" si="1"/>
        <v>-20591.78557635918</v>
      </c>
      <c r="G49" s="16">
        <f t="shared" si="2"/>
        <v>6177.5356729077539</v>
      </c>
      <c r="H49" s="17">
        <f t="shared" si="3"/>
        <v>9690.2520359337304</v>
      </c>
      <c r="I49" s="16">
        <f t="shared" si="4"/>
        <v>-2907.075610780119</v>
      </c>
      <c r="J49" s="17">
        <f t="shared" si="5"/>
        <v>544409.32812170219</v>
      </c>
      <c r="K49" s="16">
        <f t="shared" si="6"/>
        <v>-7631.0734782978143</v>
      </c>
    </row>
    <row r="50" spans="1:11" x14ac:dyDescent="0.25">
      <c r="A50" s="3"/>
      <c r="B50" s="7">
        <v>6</v>
      </c>
      <c r="C50" s="16">
        <f t="shared" si="0"/>
        <v>563081.20963200007</v>
      </c>
      <c r="D50" s="17">
        <f t="shared" si="7"/>
        <v>-360000</v>
      </c>
      <c r="E50" s="16">
        <f t="shared" si="8"/>
        <v>360000</v>
      </c>
      <c r="F50" s="17">
        <f t="shared" si="1"/>
        <v>-20188.025074861947</v>
      </c>
      <c r="G50" s="16">
        <f t="shared" si="2"/>
        <v>6056.407522458584</v>
      </c>
      <c r="H50" s="17">
        <f t="shared" si="3"/>
        <v>9500.24709405268</v>
      </c>
      <c r="I50" s="16">
        <f t="shared" si="4"/>
        <v>-2850.0741282158037</v>
      </c>
      <c r="J50" s="17">
        <f t="shared" si="5"/>
        <v>555599.76504543365</v>
      </c>
      <c r="K50" s="16">
        <f t="shared" si="6"/>
        <v>-7481.4445865664875</v>
      </c>
    </row>
    <row r="51" spans="1:11" x14ac:dyDescent="0.25">
      <c r="A51" s="3"/>
      <c r="B51" s="7">
        <v>7</v>
      </c>
      <c r="C51" s="16">
        <f t="shared" si="0"/>
        <v>574342.83382463991</v>
      </c>
      <c r="D51" s="17">
        <f t="shared" si="7"/>
        <v>-360000</v>
      </c>
      <c r="E51" s="16">
        <f t="shared" si="8"/>
        <v>360000</v>
      </c>
      <c r="F51" s="17">
        <f t="shared" si="1"/>
        <v>-19792.181445943083</v>
      </c>
      <c r="G51" s="16">
        <f t="shared" si="2"/>
        <v>5937.6544337829246</v>
      </c>
      <c r="H51" s="17">
        <f t="shared" si="3"/>
        <v>9313.9677392673311</v>
      </c>
      <c r="I51" s="16">
        <f t="shared" si="4"/>
        <v>-2794.1903217801992</v>
      </c>
      <c r="J51" s="17">
        <f t="shared" si="5"/>
        <v>567008.08422996686</v>
      </c>
      <c r="K51" s="16">
        <f t="shared" si="6"/>
        <v>-7334.7495946730251</v>
      </c>
    </row>
    <row r="52" spans="1:11" x14ac:dyDescent="0.25">
      <c r="A52" s="3"/>
      <c r="B52" s="7">
        <v>8</v>
      </c>
      <c r="C52" s="16">
        <f t="shared" si="0"/>
        <v>585829.69050113275</v>
      </c>
      <c r="D52" s="17">
        <f t="shared" si="7"/>
        <v>-360000</v>
      </c>
      <c r="E52" s="16">
        <f t="shared" si="8"/>
        <v>360000</v>
      </c>
      <c r="F52" s="17">
        <f t="shared" si="1"/>
        <v>-19404.099456806944</v>
      </c>
      <c r="G52" s="16">
        <f t="shared" si="2"/>
        <v>5821.2298370420831</v>
      </c>
      <c r="H52" s="17">
        <f t="shared" si="3"/>
        <v>9131.3409208503253</v>
      </c>
      <c r="I52" s="16">
        <f t="shared" si="4"/>
        <v>-2739.4022762550976</v>
      </c>
      <c r="J52" s="17">
        <f t="shared" si="5"/>
        <v>578638.75952596311</v>
      </c>
      <c r="K52" s="16">
        <f t="shared" si="6"/>
        <v>-7190.9309751696328</v>
      </c>
    </row>
    <row r="53" spans="1:11" x14ac:dyDescent="0.25">
      <c r="A53" s="3"/>
      <c r="B53" s="7">
        <v>9</v>
      </c>
      <c r="C53" s="16">
        <f t="shared" si="0"/>
        <v>597546.28431115544</v>
      </c>
      <c r="D53" s="17">
        <f t="shared" si="7"/>
        <v>-360000</v>
      </c>
      <c r="E53" s="16">
        <f t="shared" si="8"/>
        <v>360000</v>
      </c>
      <c r="F53" s="17">
        <f t="shared" si="1"/>
        <v>-19023.626918438178</v>
      </c>
      <c r="G53" s="16">
        <f t="shared" si="2"/>
        <v>5707.0880755314529</v>
      </c>
      <c r="H53" s="17">
        <f t="shared" si="3"/>
        <v>8952.2950204414938</v>
      </c>
      <c r="I53" s="16">
        <f t="shared" si="4"/>
        <v>-2685.6885061324479</v>
      </c>
      <c r="J53" s="17">
        <f t="shared" si="5"/>
        <v>590496.3519825578</v>
      </c>
      <c r="K53" s="16">
        <f t="shared" si="6"/>
        <v>-7049.9323285976789</v>
      </c>
    </row>
    <row r="54" spans="1:11" x14ac:dyDescent="0.25">
      <c r="A54" s="3"/>
      <c r="B54" s="7">
        <v>10</v>
      </c>
      <c r="C54" s="16">
        <f t="shared" si="0"/>
        <v>609497.20999737852</v>
      </c>
      <c r="D54" s="17">
        <f t="shared" si="7"/>
        <v>-360000</v>
      </c>
      <c r="E54" s="16">
        <f t="shared" si="8"/>
        <v>360000</v>
      </c>
      <c r="F54" s="17">
        <f t="shared" si="1"/>
        <v>-18650.614625919785</v>
      </c>
      <c r="G54" s="16">
        <f t="shared" si="2"/>
        <v>5595.1843877759356</v>
      </c>
      <c r="H54" s="17">
        <f t="shared" si="3"/>
        <v>8776.7598239622512</v>
      </c>
      <c r="I54" s="16">
        <f t="shared" si="4"/>
        <v>-2633.0279471886752</v>
      </c>
      <c r="J54" s="17">
        <f t="shared" si="5"/>
        <v>602585.51163600816</v>
      </c>
      <c r="K54" s="16">
        <f t="shared" si="6"/>
        <v>-6911.6983613702741</v>
      </c>
    </row>
    <row r="55" spans="1:11" x14ac:dyDescent="0.25">
      <c r="A55" s="3"/>
      <c r="B55" s="7">
        <v>11</v>
      </c>
      <c r="C55" s="16">
        <f t="shared" si="0"/>
        <v>621687.15419732605</v>
      </c>
      <c r="D55" s="17">
        <f t="shared" si="7"/>
        <v>-360000</v>
      </c>
      <c r="E55" s="16">
        <f t="shared" si="8"/>
        <v>360000</v>
      </c>
      <c r="F55" s="17">
        <f t="shared" si="1"/>
        <v>-18284.916299921359</v>
      </c>
      <c r="G55" s="16">
        <f t="shared" si="2"/>
        <v>5485.4748899764072</v>
      </c>
      <c r="H55" s="17">
        <f t="shared" si="3"/>
        <v>8604.6664940806386</v>
      </c>
      <c r="I55" s="16">
        <f t="shared" si="4"/>
        <v>-2581.3999482241916</v>
      </c>
      <c r="J55" s="17">
        <f t="shared" si="5"/>
        <v>614910.97933323763</v>
      </c>
      <c r="K55" s="16">
        <f t="shared" si="6"/>
        <v>-6776.1748640885044</v>
      </c>
    </row>
    <row r="56" spans="1:11" x14ac:dyDescent="0.25">
      <c r="A56" s="3"/>
      <c r="B56" s="7">
        <v>12</v>
      </c>
      <c r="C56" s="16">
        <f t="shared" si="0"/>
        <v>634120.89728127269</v>
      </c>
      <c r="D56" s="17">
        <f t="shared" si="7"/>
        <v>-360000</v>
      </c>
      <c r="E56" s="16">
        <f t="shared" si="8"/>
        <v>360000</v>
      </c>
      <c r="F56" s="17">
        <f t="shared" si="1"/>
        <v>-17926.388529334665</v>
      </c>
      <c r="G56" s="16">
        <f t="shared" si="2"/>
        <v>5377.9165588003989</v>
      </c>
      <c r="H56" s="17">
        <f t="shared" si="3"/>
        <v>8435.9475432163126</v>
      </c>
      <c r="I56" s="16">
        <f t="shared" si="4"/>
        <v>-2530.7842629648935</v>
      </c>
      <c r="J56" s="17">
        <f t="shared" si="5"/>
        <v>627477.58859098982</v>
      </c>
      <c r="K56" s="16">
        <f t="shared" si="6"/>
        <v>-6643.3086902828454</v>
      </c>
    </row>
    <row r="57" spans="1:11" x14ac:dyDescent="0.25">
      <c r="A57" s="3"/>
      <c r="B57" s="7">
        <v>13</v>
      </c>
      <c r="C57" s="16">
        <f t="shared" si="0"/>
        <v>646803.31522689806</v>
      </c>
      <c r="D57" s="17">
        <f t="shared" si="7"/>
        <v>-360000</v>
      </c>
      <c r="E57" s="16">
        <f t="shared" si="8"/>
        <v>360000</v>
      </c>
      <c r="F57" s="17">
        <f t="shared" si="1"/>
        <v>-17574.890715033984</v>
      </c>
      <c r="G57" s="16">
        <f t="shared" si="2"/>
        <v>5272.4672145101949</v>
      </c>
      <c r="H57" s="17">
        <f t="shared" si="3"/>
        <v>8270.5368070748154</v>
      </c>
      <c r="I57" s="16">
        <f t="shared" si="4"/>
        <v>-2481.1610421224445</v>
      </c>
      <c r="J57" s="17">
        <f t="shared" si="5"/>
        <v>640290.26749132667</v>
      </c>
      <c r="K57" s="16">
        <f t="shared" si="6"/>
        <v>-6513.0477355714193</v>
      </c>
    </row>
    <row r="58" spans="1:11" x14ac:dyDescent="0.25">
      <c r="A58" s="3"/>
      <c r="B58" s="7">
        <v>14</v>
      </c>
      <c r="C58" s="16">
        <f t="shared" si="0"/>
        <v>659739.38153143611</v>
      </c>
      <c r="D58" s="17">
        <f t="shared" si="7"/>
        <v>-360000</v>
      </c>
      <c r="E58" s="16">
        <f t="shared" si="8"/>
        <v>360000</v>
      </c>
      <c r="F58" s="17">
        <f t="shared" si="1"/>
        <v>-17230.285014739202</v>
      </c>
      <c r="G58" s="16">
        <f t="shared" si="2"/>
        <v>5169.0855044217606</v>
      </c>
      <c r="H58" s="17">
        <f t="shared" si="3"/>
        <v>8108.3694187008005</v>
      </c>
      <c r="I58" s="16">
        <f t="shared" si="4"/>
        <v>-2432.5108256102399</v>
      </c>
      <c r="J58" s="17">
        <f t="shared" si="5"/>
        <v>653354.04061420925</v>
      </c>
      <c r="K58" s="16">
        <f t="shared" si="6"/>
        <v>-6385.3409172268803</v>
      </c>
    </row>
    <row r="59" spans="1:11" x14ac:dyDescent="0.25">
      <c r="A59" s="3"/>
      <c r="B59" s="7">
        <v>15</v>
      </c>
      <c r="C59" s="16">
        <f t="shared" si="0"/>
        <v>672934.16916206456</v>
      </c>
      <c r="D59" s="17">
        <f t="shared" si="7"/>
        <v>-360000</v>
      </c>
      <c r="E59" s="16">
        <f t="shared" si="8"/>
        <v>360000</v>
      </c>
      <c r="F59" s="17">
        <f t="shared" si="1"/>
        <v>-16892.436288960002</v>
      </c>
      <c r="G59" s="16">
        <f t="shared" si="2"/>
        <v>5067.7308866880003</v>
      </c>
      <c r="H59" s="17">
        <f t="shared" si="3"/>
        <v>7949.3817830400003</v>
      </c>
      <c r="I59" s="16">
        <f t="shared" si="4"/>
        <v>-2384.814534912</v>
      </c>
      <c r="J59" s="17">
        <f t="shared" si="5"/>
        <v>666674.03100792051</v>
      </c>
      <c r="K59" s="16">
        <f t="shared" si="6"/>
        <v>-6260.1381541440005</v>
      </c>
    </row>
    <row r="60" spans="1:11" x14ac:dyDescent="0.25">
      <c r="A60" s="3"/>
      <c r="B60" s="7">
        <v>16</v>
      </c>
      <c r="C60" s="16">
        <f t="shared" si="0"/>
        <v>686392.85254530597</v>
      </c>
      <c r="D60" s="17">
        <f t="shared" si="7"/>
        <v>-360000</v>
      </c>
      <c r="E60" s="16">
        <f t="shared" si="8"/>
        <v>360000</v>
      </c>
      <c r="F60" s="17">
        <f t="shared" si="1"/>
        <v>-16561.212048000001</v>
      </c>
      <c r="G60" s="16">
        <f t="shared" si="2"/>
        <v>4968.3636144000002</v>
      </c>
      <c r="H60" s="17">
        <f t="shared" si="3"/>
        <v>7793.5115519999999</v>
      </c>
      <c r="I60" s="16">
        <f t="shared" si="4"/>
        <v>-2338.0534656</v>
      </c>
      <c r="J60" s="17">
        <f t="shared" si="5"/>
        <v>680255.46219810599</v>
      </c>
      <c r="K60" s="16">
        <f t="shared" si="6"/>
        <v>-6137.3903472000002</v>
      </c>
    </row>
    <row r="61" spans="1:11" x14ac:dyDescent="0.25">
      <c r="A61" s="3"/>
      <c r="B61" s="7">
        <v>17</v>
      </c>
      <c r="C61" s="16">
        <f t="shared" si="0"/>
        <v>700120.70959621225</v>
      </c>
      <c r="D61" s="17">
        <f t="shared" si="7"/>
        <v>-360000</v>
      </c>
      <c r="E61" s="16">
        <f t="shared" si="8"/>
        <v>360000</v>
      </c>
      <c r="F61" s="17">
        <f t="shared" si="1"/>
        <v>-16236.482400000001</v>
      </c>
      <c r="G61" s="16">
        <f t="shared" si="2"/>
        <v>4870.9447200000004</v>
      </c>
      <c r="H61" s="17">
        <f t="shared" si="3"/>
        <v>7640.6975999999995</v>
      </c>
      <c r="I61" s="16">
        <f t="shared" si="4"/>
        <v>-2292.2092799999996</v>
      </c>
      <c r="J61" s="17">
        <f t="shared" si="5"/>
        <v>694103.66023621231</v>
      </c>
      <c r="K61" s="16">
        <f t="shared" si="6"/>
        <v>-6017.0493600000009</v>
      </c>
    </row>
    <row r="62" spans="1:11" x14ac:dyDescent="0.25">
      <c r="A62" s="3"/>
      <c r="B62" s="7">
        <v>18</v>
      </c>
      <c r="C62" s="16">
        <f t="shared" si="0"/>
        <v>714123.12378813641</v>
      </c>
      <c r="D62" s="17">
        <f t="shared" si="7"/>
        <v>-360000</v>
      </c>
      <c r="E62" s="16">
        <f t="shared" si="8"/>
        <v>360000</v>
      </c>
      <c r="F62" s="17">
        <f t="shared" si="1"/>
        <v>-15918.120000000003</v>
      </c>
      <c r="G62" s="16">
        <f t="shared" si="2"/>
        <v>4775.4360000000006</v>
      </c>
      <c r="H62" s="17">
        <f t="shared" si="3"/>
        <v>7490.88</v>
      </c>
      <c r="I62" s="16">
        <f t="shared" si="4"/>
        <v>-2247.2640000000001</v>
      </c>
      <c r="J62" s="17">
        <f t="shared" si="5"/>
        <v>708224.05578813644</v>
      </c>
      <c r="K62" s="16">
        <f t="shared" si="6"/>
        <v>-5899.0680000000011</v>
      </c>
    </row>
    <row r="63" spans="1:11" x14ac:dyDescent="0.25">
      <c r="A63" s="3"/>
      <c r="B63" s="7">
        <v>19</v>
      </c>
      <c r="C63" s="16">
        <f t="shared" si="0"/>
        <v>728405.58626389911</v>
      </c>
      <c r="D63" s="17">
        <f t="shared" si="7"/>
        <v>-360000</v>
      </c>
      <c r="E63" s="16">
        <f t="shared" si="8"/>
        <v>360000</v>
      </c>
      <c r="F63" s="17">
        <f t="shared" si="1"/>
        <v>-15606.000000000002</v>
      </c>
      <c r="G63" s="16">
        <f t="shared" si="2"/>
        <v>4681.8</v>
      </c>
      <c r="H63" s="17">
        <f t="shared" si="3"/>
        <v>7344</v>
      </c>
      <c r="I63" s="16">
        <f t="shared" si="4"/>
        <v>-2203.1999999999998</v>
      </c>
      <c r="J63" s="17">
        <f t="shared" si="5"/>
        <v>722622.1862638992</v>
      </c>
      <c r="K63" s="16">
        <f t="shared" si="6"/>
        <v>-5783.4000000000005</v>
      </c>
    </row>
    <row r="64" spans="1:11" x14ac:dyDescent="0.25">
      <c r="A64" s="3"/>
      <c r="B64" s="7">
        <v>20</v>
      </c>
      <c r="C64" s="16">
        <f t="shared" si="0"/>
        <v>742973.69798917708</v>
      </c>
      <c r="D64" s="17">
        <f t="shared" si="7"/>
        <v>-360000</v>
      </c>
      <c r="E64" s="16">
        <f t="shared" si="8"/>
        <v>360000</v>
      </c>
      <c r="F64" s="17">
        <f t="shared" si="1"/>
        <v>-15300.000000000002</v>
      </c>
      <c r="G64" s="16">
        <f t="shared" si="2"/>
        <v>4590</v>
      </c>
      <c r="H64" s="17">
        <f t="shared" si="3"/>
        <v>7200</v>
      </c>
      <c r="I64" s="16">
        <f t="shared" si="4"/>
        <v>-2160</v>
      </c>
      <c r="J64" s="17">
        <f t="shared" si="5"/>
        <v>737303.69798917708</v>
      </c>
      <c r="K64" s="16">
        <f t="shared" si="6"/>
        <v>-5670.0000000000018</v>
      </c>
    </row>
    <row r="65" spans="1:11" ht="6" customHeight="1" x14ac:dyDescent="0.25">
      <c r="A65" s="3"/>
      <c r="B65" s="11"/>
      <c r="C65" s="18"/>
      <c r="D65" s="19"/>
      <c r="E65" s="18"/>
      <c r="F65" s="19"/>
      <c r="G65" s="18"/>
      <c r="H65" s="19"/>
      <c r="I65" s="18"/>
      <c r="J65" s="19"/>
      <c r="K65" s="18"/>
    </row>
    <row r="66" spans="1:11" x14ac:dyDescent="0.25">
      <c r="A66" s="3"/>
      <c r="B66" s="14"/>
      <c r="C66" s="16"/>
      <c r="D66" s="17"/>
      <c r="E66" s="16"/>
      <c r="F66" s="17"/>
      <c r="G66" s="16"/>
      <c r="H66" s="17"/>
      <c r="I66" s="16"/>
      <c r="J66" s="17"/>
      <c r="K66" s="16"/>
    </row>
    <row r="67" spans="1:11" x14ac:dyDescent="0.25">
      <c r="A67" s="3"/>
      <c r="B67" s="20" t="s">
        <v>18</v>
      </c>
      <c r="C67" s="16">
        <f>C64</f>
        <v>742973.69798917708</v>
      </c>
      <c r="D67" s="17">
        <f>D64</f>
        <v>-360000</v>
      </c>
      <c r="E67" s="16">
        <f>E64</f>
        <v>360000</v>
      </c>
      <c r="F67" s="17">
        <f>SUM(F45:F66)</f>
        <v>-371749.75792344101</v>
      </c>
      <c r="G67" s="16">
        <f>SUM(G45:G66)</f>
        <v>111524.92737703233</v>
      </c>
      <c r="H67" s="17">
        <f>SUM(H45:H66)</f>
        <v>174941.06255220756</v>
      </c>
      <c r="I67" s="16">
        <f>SUM(I45:I66)</f>
        <v>-52482.318765662269</v>
      </c>
      <c r="J67" s="17">
        <f>SUM(C67:I67)</f>
        <v>605207.61122931365</v>
      </c>
      <c r="K67" s="21">
        <f>SUM(F67:I67)</f>
        <v>-137766.08675986336</v>
      </c>
    </row>
    <row r="68" spans="1:11" ht="6" customHeight="1" x14ac:dyDescent="0.25">
      <c r="A68" s="3"/>
      <c r="B68" s="11"/>
      <c r="C68" s="18"/>
      <c r="D68" s="19"/>
      <c r="E68" s="18"/>
      <c r="F68" s="19"/>
      <c r="G68" s="18"/>
      <c r="H68" s="19"/>
      <c r="I68" s="18"/>
      <c r="J68" s="19"/>
      <c r="K68" s="18"/>
    </row>
    <row r="69" spans="1:11" x14ac:dyDescent="0.25">
      <c r="A69" s="3"/>
      <c r="B69" s="14"/>
      <c r="C69" s="16"/>
      <c r="D69" s="17"/>
      <c r="E69" s="16"/>
      <c r="F69" s="17"/>
      <c r="G69" s="16"/>
      <c r="H69" s="17"/>
      <c r="I69" s="16"/>
      <c r="J69" s="17"/>
      <c r="K69" s="16"/>
    </row>
    <row r="70" spans="1:11" x14ac:dyDescent="0.25">
      <c r="A70" s="3"/>
      <c r="B70" s="20" t="s">
        <v>36</v>
      </c>
      <c r="C70" s="16">
        <f t="shared" ref="C70:K70" si="9">PV($K$19,20,0,-C67,0)</f>
        <v>551635.99227528763</v>
      </c>
      <c r="D70" s="17">
        <f t="shared" si="9"/>
        <v>-267289.35056055832</v>
      </c>
      <c r="E70" s="16">
        <f t="shared" si="9"/>
        <v>267289.35056055832</v>
      </c>
      <c r="F70" s="17">
        <f t="shared" si="9"/>
        <v>-276013.19824000366</v>
      </c>
      <c r="G70" s="16">
        <f t="shared" si="9"/>
        <v>82803.959472001123</v>
      </c>
      <c r="H70" s="17">
        <f t="shared" si="9"/>
        <v>129888.5638776488</v>
      </c>
      <c r="I70" s="16">
        <f t="shared" si="9"/>
        <v>-38966.56916329464</v>
      </c>
      <c r="J70" s="17">
        <f t="shared" si="9"/>
        <v>449348.74822163925</v>
      </c>
      <c r="K70" s="21">
        <f t="shared" si="9"/>
        <v>-102287.24405364838</v>
      </c>
    </row>
    <row r="71" spans="1:11" ht="6" customHeight="1" x14ac:dyDescent="0.25">
      <c r="A71" s="3"/>
      <c r="B71" s="11"/>
      <c r="C71" s="12"/>
      <c r="D71" s="13"/>
      <c r="E71" s="12"/>
      <c r="F71" s="13"/>
      <c r="G71" s="12"/>
      <c r="H71" s="13"/>
      <c r="I71" s="12"/>
      <c r="J71" s="13"/>
      <c r="K71" s="12"/>
    </row>
    <row r="73" spans="1:11" x14ac:dyDescent="0.25">
      <c r="A73" s="1" t="s">
        <v>37</v>
      </c>
      <c r="K73" s="24"/>
    </row>
    <row r="76" spans="1:11" ht="6" customHeight="1" x14ac:dyDescent="0.25">
      <c r="A76" s="3"/>
      <c r="B76" s="22"/>
      <c r="C76" s="4"/>
      <c r="D76" s="23"/>
      <c r="E76" s="4"/>
      <c r="F76" s="23"/>
      <c r="G76" s="4"/>
      <c r="H76" s="23"/>
      <c r="I76" s="4"/>
      <c r="J76" s="23"/>
      <c r="K76" s="4"/>
    </row>
    <row r="77" spans="1:11" x14ac:dyDescent="0.25">
      <c r="A77" s="6"/>
      <c r="B77" s="7"/>
      <c r="C77" s="8"/>
      <c r="D77" s="9"/>
      <c r="E77" s="8"/>
      <c r="F77" s="9"/>
      <c r="G77" s="8" t="s">
        <v>14</v>
      </c>
      <c r="H77" s="9"/>
      <c r="I77" s="8" t="s">
        <v>14</v>
      </c>
      <c r="J77" s="9"/>
      <c r="K77" s="8"/>
    </row>
    <row r="78" spans="1:11" x14ac:dyDescent="0.25">
      <c r="A78" s="6"/>
      <c r="B78" s="7"/>
      <c r="C78" s="8"/>
      <c r="D78" s="9"/>
      <c r="E78" s="8" t="s">
        <v>15</v>
      </c>
      <c r="F78" s="9"/>
      <c r="G78" s="8" t="s">
        <v>16</v>
      </c>
      <c r="H78" s="9"/>
      <c r="I78" s="8" t="s">
        <v>17</v>
      </c>
      <c r="J78" s="9" t="s">
        <v>18</v>
      </c>
      <c r="K78" s="10" t="s">
        <v>18</v>
      </c>
    </row>
    <row r="79" spans="1:11" x14ac:dyDescent="0.25">
      <c r="A79" s="6"/>
      <c r="B79" s="7" t="s">
        <v>19</v>
      </c>
      <c r="C79" s="8" t="s">
        <v>5</v>
      </c>
      <c r="D79" s="9" t="s">
        <v>20</v>
      </c>
      <c r="E79" s="8" t="s">
        <v>21</v>
      </c>
      <c r="F79" s="9" t="s">
        <v>22</v>
      </c>
      <c r="G79" s="8" t="s">
        <v>20</v>
      </c>
      <c r="H79" s="9" t="s">
        <v>17</v>
      </c>
      <c r="I79" s="8" t="s">
        <v>23</v>
      </c>
      <c r="J79" s="9" t="s">
        <v>24</v>
      </c>
      <c r="K79" s="10" t="s">
        <v>25</v>
      </c>
    </row>
    <row r="80" spans="1:11" x14ac:dyDescent="0.25">
      <c r="A80" s="6"/>
      <c r="B80" s="7" t="s">
        <v>26</v>
      </c>
      <c r="C80" s="8" t="s">
        <v>27</v>
      </c>
      <c r="D80" s="9" t="s">
        <v>28</v>
      </c>
      <c r="E80" s="8" t="s">
        <v>29</v>
      </c>
      <c r="F80" s="9" t="s">
        <v>30</v>
      </c>
      <c r="G80" s="8" t="s">
        <v>31</v>
      </c>
      <c r="H80" s="9" t="s">
        <v>32</v>
      </c>
      <c r="I80" s="8" t="s">
        <v>33</v>
      </c>
      <c r="J80" s="9" t="s">
        <v>34</v>
      </c>
      <c r="K80" s="8" t="s">
        <v>35</v>
      </c>
    </row>
    <row r="81" spans="1:11" ht="6" customHeight="1" x14ac:dyDescent="0.25">
      <c r="A81" s="3"/>
      <c r="B81" s="11"/>
      <c r="C81" s="12"/>
      <c r="D81" s="13"/>
      <c r="E81" s="12"/>
      <c r="F81" s="13"/>
      <c r="G81" s="12"/>
      <c r="H81" s="13"/>
      <c r="I81" s="12"/>
      <c r="J81" s="13"/>
      <c r="K81" s="12"/>
    </row>
    <row r="82" spans="1:11" ht="6" customHeight="1" x14ac:dyDescent="0.25">
      <c r="A82" s="3"/>
      <c r="B82" s="14"/>
      <c r="C82" s="15"/>
      <c r="E82" s="15"/>
      <c r="G82" s="15"/>
      <c r="I82" s="15"/>
      <c r="K82" s="15"/>
    </row>
    <row r="83" spans="1:11" x14ac:dyDescent="0.25">
      <c r="A83" s="3"/>
      <c r="B83" s="7">
        <v>1</v>
      </c>
      <c r="C83" s="16">
        <f t="shared" ref="C83:C102" si="10">FV($K$18,B83,0,-$K$14,0)</f>
        <v>510000</v>
      </c>
      <c r="D83" s="17">
        <f>$K$15+$K$16</f>
        <v>0</v>
      </c>
      <c r="E83" s="16">
        <f>0</f>
        <v>0</v>
      </c>
      <c r="F83" s="17">
        <f t="shared" ref="F83:F102" si="11">FV($K$18,20-B83,0,-D83*$K$17,0)</f>
        <v>0</v>
      </c>
      <c r="G83" s="16">
        <f t="shared" ref="G83:G102" si="12">F83*-$K$20</f>
        <v>0</v>
      </c>
      <c r="H83" s="17">
        <f t="shared" ref="H83:H102" si="13">FV($K$18,20-B83,0,-E83*$K$18,0)</f>
        <v>0</v>
      </c>
      <c r="I83" s="16">
        <f t="shared" ref="I83:I102" si="14">H83*-$K$20</f>
        <v>0</v>
      </c>
      <c r="J83" s="17">
        <f t="shared" ref="J83:J102" si="15">SUM(C83:I83)</f>
        <v>510000</v>
      </c>
      <c r="K83" s="16">
        <f t="shared" ref="K83:K102" si="16">SUM(F83:I83)</f>
        <v>0</v>
      </c>
    </row>
    <row r="84" spans="1:11" x14ac:dyDescent="0.25">
      <c r="A84" s="3"/>
      <c r="B84" s="7">
        <v>2</v>
      </c>
      <c r="C84" s="16">
        <f t="shared" si="10"/>
        <v>520200</v>
      </c>
      <c r="D84" s="17">
        <f t="shared" ref="D84:D102" si="17">D83</f>
        <v>0</v>
      </c>
      <c r="E84" s="16">
        <f t="shared" ref="E84:E102" si="18">E83</f>
        <v>0</v>
      </c>
      <c r="F84" s="17">
        <f t="shared" si="11"/>
        <v>0</v>
      </c>
      <c r="G84" s="16">
        <f t="shared" si="12"/>
        <v>0</v>
      </c>
      <c r="H84" s="17">
        <f t="shared" si="13"/>
        <v>0</v>
      </c>
      <c r="I84" s="16">
        <f t="shared" si="14"/>
        <v>0</v>
      </c>
      <c r="J84" s="17">
        <f t="shared" si="15"/>
        <v>520200</v>
      </c>
      <c r="K84" s="16">
        <f t="shared" si="16"/>
        <v>0</v>
      </c>
    </row>
    <row r="85" spans="1:11" x14ac:dyDescent="0.25">
      <c r="A85" s="3"/>
      <c r="B85" s="7">
        <v>3</v>
      </c>
      <c r="C85" s="16">
        <f t="shared" si="10"/>
        <v>530604</v>
      </c>
      <c r="D85" s="17">
        <f t="shared" si="17"/>
        <v>0</v>
      </c>
      <c r="E85" s="16">
        <f t="shared" si="18"/>
        <v>0</v>
      </c>
      <c r="F85" s="17">
        <f t="shared" si="11"/>
        <v>0</v>
      </c>
      <c r="G85" s="16">
        <f t="shared" si="12"/>
        <v>0</v>
      </c>
      <c r="H85" s="17">
        <f t="shared" si="13"/>
        <v>0</v>
      </c>
      <c r="I85" s="16">
        <f t="shared" si="14"/>
        <v>0</v>
      </c>
      <c r="J85" s="17">
        <f t="shared" si="15"/>
        <v>530604</v>
      </c>
      <c r="K85" s="16">
        <f t="shared" si="16"/>
        <v>0</v>
      </c>
    </row>
    <row r="86" spans="1:11" x14ac:dyDescent="0.25">
      <c r="A86" s="3"/>
      <c r="B86" s="7">
        <v>4</v>
      </c>
      <c r="C86" s="16">
        <f t="shared" si="10"/>
        <v>541216.07999999996</v>
      </c>
      <c r="D86" s="17">
        <f t="shared" si="17"/>
        <v>0</v>
      </c>
      <c r="E86" s="16">
        <f t="shared" si="18"/>
        <v>0</v>
      </c>
      <c r="F86" s="17">
        <f t="shared" si="11"/>
        <v>0</v>
      </c>
      <c r="G86" s="16">
        <f t="shared" si="12"/>
        <v>0</v>
      </c>
      <c r="H86" s="17">
        <f t="shared" si="13"/>
        <v>0</v>
      </c>
      <c r="I86" s="16">
        <f t="shared" si="14"/>
        <v>0</v>
      </c>
      <c r="J86" s="17">
        <f t="shared" si="15"/>
        <v>541216.07999999996</v>
      </c>
      <c r="K86" s="16">
        <f t="shared" si="16"/>
        <v>0</v>
      </c>
    </row>
    <row r="87" spans="1:11" x14ac:dyDescent="0.25">
      <c r="A87" s="3"/>
      <c r="B87" s="7">
        <v>5</v>
      </c>
      <c r="C87" s="16">
        <f t="shared" si="10"/>
        <v>552040.40159999998</v>
      </c>
      <c r="D87" s="17">
        <f t="shared" si="17"/>
        <v>0</v>
      </c>
      <c r="E87" s="16">
        <f t="shared" si="18"/>
        <v>0</v>
      </c>
      <c r="F87" s="17">
        <f t="shared" si="11"/>
        <v>0</v>
      </c>
      <c r="G87" s="16">
        <f t="shared" si="12"/>
        <v>0</v>
      </c>
      <c r="H87" s="17">
        <f t="shared" si="13"/>
        <v>0</v>
      </c>
      <c r="I87" s="16">
        <f t="shared" si="14"/>
        <v>0</v>
      </c>
      <c r="J87" s="17">
        <f t="shared" si="15"/>
        <v>552040.40159999998</v>
      </c>
      <c r="K87" s="16">
        <f t="shared" si="16"/>
        <v>0</v>
      </c>
    </row>
    <row r="88" spans="1:11" x14ac:dyDescent="0.25">
      <c r="A88" s="3"/>
      <c r="B88" s="7">
        <v>6</v>
      </c>
      <c r="C88" s="16">
        <f t="shared" si="10"/>
        <v>563081.20963200007</v>
      </c>
      <c r="D88" s="17">
        <f t="shared" si="17"/>
        <v>0</v>
      </c>
      <c r="E88" s="16">
        <f t="shared" si="18"/>
        <v>0</v>
      </c>
      <c r="F88" s="17">
        <f t="shared" si="11"/>
        <v>0</v>
      </c>
      <c r="G88" s="16">
        <f t="shared" si="12"/>
        <v>0</v>
      </c>
      <c r="H88" s="17">
        <f t="shared" si="13"/>
        <v>0</v>
      </c>
      <c r="I88" s="16">
        <f t="shared" si="14"/>
        <v>0</v>
      </c>
      <c r="J88" s="17">
        <f t="shared" si="15"/>
        <v>563081.20963200007</v>
      </c>
      <c r="K88" s="16">
        <f t="shared" si="16"/>
        <v>0</v>
      </c>
    </row>
    <row r="89" spans="1:11" x14ac:dyDescent="0.25">
      <c r="A89" s="3"/>
      <c r="B89" s="7">
        <v>7</v>
      </c>
      <c r="C89" s="16">
        <f t="shared" si="10"/>
        <v>574342.83382463991</v>
      </c>
      <c r="D89" s="17">
        <f t="shared" si="17"/>
        <v>0</v>
      </c>
      <c r="E89" s="16">
        <f t="shared" si="18"/>
        <v>0</v>
      </c>
      <c r="F89" s="17">
        <f t="shared" si="11"/>
        <v>0</v>
      </c>
      <c r="G89" s="16">
        <f t="shared" si="12"/>
        <v>0</v>
      </c>
      <c r="H89" s="17">
        <f t="shared" si="13"/>
        <v>0</v>
      </c>
      <c r="I89" s="16">
        <f t="shared" si="14"/>
        <v>0</v>
      </c>
      <c r="J89" s="17">
        <f t="shared" si="15"/>
        <v>574342.83382463991</v>
      </c>
      <c r="K89" s="16">
        <f t="shared" si="16"/>
        <v>0</v>
      </c>
    </row>
    <row r="90" spans="1:11" x14ac:dyDescent="0.25">
      <c r="A90" s="3"/>
      <c r="B90" s="7">
        <v>8</v>
      </c>
      <c r="C90" s="16">
        <f t="shared" si="10"/>
        <v>585829.69050113275</v>
      </c>
      <c r="D90" s="17">
        <f t="shared" si="17"/>
        <v>0</v>
      </c>
      <c r="E90" s="16">
        <f t="shared" si="18"/>
        <v>0</v>
      </c>
      <c r="F90" s="17">
        <f t="shared" si="11"/>
        <v>0</v>
      </c>
      <c r="G90" s="16">
        <f t="shared" si="12"/>
        <v>0</v>
      </c>
      <c r="H90" s="17">
        <f t="shared" si="13"/>
        <v>0</v>
      </c>
      <c r="I90" s="16">
        <f t="shared" si="14"/>
        <v>0</v>
      </c>
      <c r="J90" s="17">
        <f t="shared" si="15"/>
        <v>585829.69050113275</v>
      </c>
      <c r="K90" s="16">
        <f t="shared" si="16"/>
        <v>0</v>
      </c>
    </row>
    <row r="91" spans="1:11" x14ac:dyDescent="0.25">
      <c r="A91" s="3"/>
      <c r="B91" s="7">
        <v>9</v>
      </c>
      <c r="C91" s="16">
        <f t="shared" si="10"/>
        <v>597546.28431115544</v>
      </c>
      <c r="D91" s="17">
        <f t="shared" si="17"/>
        <v>0</v>
      </c>
      <c r="E91" s="16">
        <f t="shared" si="18"/>
        <v>0</v>
      </c>
      <c r="F91" s="17">
        <f t="shared" si="11"/>
        <v>0</v>
      </c>
      <c r="G91" s="16">
        <f t="shared" si="12"/>
        <v>0</v>
      </c>
      <c r="H91" s="17">
        <f t="shared" si="13"/>
        <v>0</v>
      </c>
      <c r="I91" s="16">
        <f t="shared" si="14"/>
        <v>0</v>
      </c>
      <c r="J91" s="17">
        <f t="shared" si="15"/>
        <v>597546.28431115544</v>
      </c>
      <c r="K91" s="16">
        <f t="shared" si="16"/>
        <v>0</v>
      </c>
    </row>
    <row r="92" spans="1:11" x14ac:dyDescent="0.25">
      <c r="A92" s="3"/>
      <c r="B92" s="7">
        <v>10</v>
      </c>
      <c r="C92" s="16">
        <f t="shared" si="10"/>
        <v>609497.20999737852</v>
      </c>
      <c r="D92" s="17">
        <f t="shared" si="17"/>
        <v>0</v>
      </c>
      <c r="E92" s="16">
        <f t="shared" si="18"/>
        <v>0</v>
      </c>
      <c r="F92" s="17">
        <f t="shared" si="11"/>
        <v>0</v>
      </c>
      <c r="G92" s="16">
        <f t="shared" si="12"/>
        <v>0</v>
      </c>
      <c r="H92" s="17">
        <f t="shared" si="13"/>
        <v>0</v>
      </c>
      <c r="I92" s="16">
        <f t="shared" si="14"/>
        <v>0</v>
      </c>
      <c r="J92" s="17">
        <f t="shared" si="15"/>
        <v>609497.20999737852</v>
      </c>
      <c r="K92" s="16">
        <f t="shared" si="16"/>
        <v>0</v>
      </c>
    </row>
    <row r="93" spans="1:11" x14ac:dyDescent="0.25">
      <c r="A93" s="3"/>
      <c r="B93" s="7">
        <v>11</v>
      </c>
      <c r="C93" s="16">
        <f t="shared" si="10"/>
        <v>621687.15419732605</v>
      </c>
      <c r="D93" s="17">
        <f t="shared" si="17"/>
        <v>0</v>
      </c>
      <c r="E93" s="16">
        <f t="shared" si="18"/>
        <v>0</v>
      </c>
      <c r="F93" s="17">
        <f t="shared" si="11"/>
        <v>0</v>
      </c>
      <c r="G93" s="16">
        <f t="shared" si="12"/>
        <v>0</v>
      </c>
      <c r="H93" s="17">
        <f t="shared" si="13"/>
        <v>0</v>
      </c>
      <c r="I93" s="16">
        <f t="shared" si="14"/>
        <v>0</v>
      </c>
      <c r="J93" s="17">
        <f t="shared" si="15"/>
        <v>621687.15419732605</v>
      </c>
      <c r="K93" s="16">
        <f t="shared" si="16"/>
        <v>0</v>
      </c>
    </row>
    <row r="94" spans="1:11" x14ac:dyDescent="0.25">
      <c r="A94" s="3"/>
      <c r="B94" s="7">
        <v>12</v>
      </c>
      <c r="C94" s="16">
        <f t="shared" si="10"/>
        <v>634120.89728127269</v>
      </c>
      <c r="D94" s="17">
        <f t="shared" si="17"/>
        <v>0</v>
      </c>
      <c r="E94" s="16">
        <f t="shared" si="18"/>
        <v>0</v>
      </c>
      <c r="F94" s="17">
        <f t="shared" si="11"/>
        <v>0</v>
      </c>
      <c r="G94" s="16">
        <f t="shared" si="12"/>
        <v>0</v>
      </c>
      <c r="H94" s="17">
        <f t="shared" si="13"/>
        <v>0</v>
      </c>
      <c r="I94" s="16">
        <f t="shared" si="14"/>
        <v>0</v>
      </c>
      <c r="J94" s="17">
        <f t="shared" si="15"/>
        <v>634120.89728127269</v>
      </c>
      <c r="K94" s="16">
        <f t="shared" si="16"/>
        <v>0</v>
      </c>
    </row>
    <row r="95" spans="1:11" x14ac:dyDescent="0.25">
      <c r="A95" s="3"/>
      <c r="B95" s="7">
        <v>13</v>
      </c>
      <c r="C95" s="16">
        <f t="shared" si="10"/>
        <v>646803.31522689806</v>
      </c>
      <c r="D95" s="17">
        <f t="shared" si="17"/>
        <v>0</v>
      </c>
      <c r="E95" s="16">
        <f t="shared" si="18"/>
        <v>0</v>
      </c>
      <c r="F95" s="17">
        <f t="shared" si="11"/>
        <v>0</v>
      </c>
      <c r="G95" s="16">
        <f t="shared" si="12"/>
        <v>0</v>
      </c>
      <c r="H95" s="17">
        <f t="shared" si="13"/>
        <v>0</v>
      </c>
      <c r="I95" s="16">
        <f t="shared" si="14"/>
        <v>0</v>
      </c>
      <c r="J95" s="17">
        <f t="shared" si="15"/>
        <v>646803.31522689806</v>
      </c>
      <c r="K95" s="16">
        <f t="shared" si="16"/>
        <v>0</v>
      </c>
    </row>
    <row r="96" spans="1:11" x14ac:dyDescent="0.25">
      <c r="A96" s="3"/>
      <c r="B96" s="7">
        <v>14</v>
      </c>
      <c r="C96" s="16">
        <f t="shared" si="10"/>
        <v>659739.38153143611</v>
      </c>
      <c r="D96" s="17">
        <f t="shared" si="17"/>
        <v>0</v>
      </c>
      <c r="E96" s="16">
        <f t="shared" si="18"/>
        <v>0</v>
      </c>
      <c r="F96" s="17">
        <f t="shared" si="11"/>
        <v>0</v>
      </c>
      <c r="G96" s="16">
        <f t="shared" si="12"/>
        <v>0</v>
      </c>
      <c r="H96" s="17">
        <f t="shared" si="13"/>
        <v>0</v>
      </c>
      <c r="I96" s="16">
        <f t="shared" si="14"/>
        <v>0</v>
      </c>
      <c r="J96" s="17">
        <f t="shared" si="15"/>
        <v>659739.38153143611</v>
      </c>
      <c r="K96" s="16">
        <f t="shared" si="16"/>
        <v>0</v>
      </c>
    </row>
    <row r="97" spans="1:11" x14ac:dyDescent="0.25">
      <c r="A97" s="3"/>
      <c r="B97" s="7">
        <v>15</v>
      </c>
      <c r="C97" s="16">
        <f t="shared" si="10"/>
        <v>672934.16916206456</v>
      </c>
      <c r="D97" s="17">
        <f t="shared" si="17"/>
        <v>0</v>
      </c>
      <c r="E97" s="16">
        <f t="shared" si="18"/>
        <v>0</v>
      </c>
      <c r="F97" s="17">
        <f t="shared" si="11"/>
        <v>0</v>
      </c>
      <c r="G97" s="16">
        <f t="shared" si="12"/>
        <v>0</v>
      </c>
      <c r="H97" s="17">
        <f t="shared" si="13"/>
        <v>0</v>
      </c>
      <c r="I97" s="16">
        <f t="shared" si="14"/>
        <v>0</v>
      </c>
      <c r="J97" s="17">
        <f t="shared" si="15"/>
        <v>672934.16916206456</v>
      </c>
      <c r="K97" s="16">
        <f t="shared" si="16"/>
        <v>0</v>
      </c>
    </row>
    <row r="98" spans="1:11" x14ac:dyDescent="0.25">
      <c r="A98" s="3"/>
      <c r="B98" s="7">
        <v>16</v>
      </c>
      <c r="C98" s="16">
        <f t="shared" si="10"/>
        <v>686392.85254530597</v>
      </c>
      <c r="D98" s="17">
        <f t="shared" si="17"/>
        <v>0</v>
      </c>
      <c r="E98" s="16">
        <f t="shared" si="18"/>
        <v>0</v>
      </c>
      <c r="F98" s="17">
        <f t="shared" si="11"/>
        <v>0</v>
      </c>
      <c r="G98" s="16">
        <f t="shared" si="12"/>
        <v>0</v>
      </c>
      <c r="H98" s="17">
        <f t="shared" si="13"/>
        <v>0</v>
      </c>
      <c r="I98" s="16">
        <f t="shared" si="14"/>
        <v>0</v>
      </c>
      <c r="J98" s="17">
        <f t="shared" si="15"/>
        <v>686392.85254530597</v>
      </c>
      <c r="K98" s="16">
        <f t="shared" si="16"/>
        <v>0</v>
      </c>
    </row>
    <row r="99" spans="1:11" x14ac:dyDescent="0.25">
      <c r="A99" s="3"/>
      <c r="B99" s="7">
        <v>17</v>
      </c>
      <c r="C99" s="16">
        <f t="shared" si="10"/>
        <v>700120.70959621225</v>
      </c>
      <c r="D99" s="17">
        <f t="shared" si="17"/>
        <v>0</v>
      </c>
      <c r="E99" s="16">
        <f t="shared" si="18"/>
        <v>0</v>
      </c>
      <c r="F99" s="17">
        <f t="shared" si="11"/>
        <v>0</v>
      </c>
      <c r="G99" s="16">
        <f t="shared" si="12"/>
        <v>0</v>
      </c>
      <c r="H99" s="17">
        <f t="shared" si="13"/>
        <v>0</v>
      </c>
      <c r="I99" s="16">
        <f t="shared" si="14"/>
        <v>0</v>
      </c>
      <c r="J99" s="17">
        <f t="shared" si="15"/>
        <v>700120.70959621225</v>
      </c>
      <c r="K99" s="16">
        <f t="shared" si="16"/>
        <v>0</v>
      </c>
    </row>
    <row r="100" spans="1:11" x14ac:dyDescent="0.25">
      <c r="A100" s="3"/>
      <c r="B100" s="7">
        <v>18</v>
      </c>
      <c r="C100" s="16">
        <f t="shared" si="10"/>
        <v>714123.12378813641</v>
      </c>
      <c r="D100" s="17">
        <f t="shared" si="17"/>
        <v>0</v>
      </c>
      <c r="E100" s="16">
        <f t="shared" si="18"/>
        <v>0</v>
      </c>
      <c r="F100" s="17">
        <f t="shared" si="11"/>
        <v>0</v>
      </c>
      <c r="G100" s="16">
        <f t="shared" si="12"/>
        <v>0</v>
      </c>
      <c r="H100" s="17">
        <f t="shared" si="13"/>
        <v>0</v>
      </c>
      <c r="I100" s="16">
        <f t="shared" si="14"/>
        <v>0</v>
      </c>
      <c r="J100" s="17">
        <f t="shared" si="15"/>
        <v>714123.12378813641</v>
      </c>
      <c r="K100" s="16">
        <f t="shared" si="16"/>
        <v>0</v>
      </c>
    </row>
    <row r="101" spans="1:11" x14ac:dyDescent="0.25">
      <c r="A101" s="3"/>
      <c r="B101" s="7">
        <v>19</v>
      </c>
      <c r="C101" s="16">
        <f t="shared" si="10"/>
        <v>728405.58626389911</v>
      </c>
      <c r="D101" s="17">
        <f t="shared" si="17"/>
        <v>0</v>
      </c>
      <c r="E101" s="16">
        <f t="shared" si="18"/>
        <v>0</v>
      </c>
      <c r="F101" s="17">
        <f t="shared" si="11"/>
        <v>0</v>
      </c>
      <c r="G101" s="16">
        <f t="shared" si="12"/>
        <v>0</v>
      </c>
      <c r="H101" s="17">
        <f t="shared" si="13"/>
        <v>0</v>
      </c>
      <c r="I101" s="16">
        <f t="shared" si="14"/>
        <v>0</v>
      </c>
      <c r="J101" s="17">
        <f t="shared" si="15"/>
        <v>728405.58626389911</v>
      </c>
      <c r="K101" s="16">
        <f t="shared" si="16"/>
        <v>0</v>
      </c>
    </row>
    <row r="102" spans="1:11" x14ac:dyDescent="0.25">
      <c r="A102" s="3"/>
      <c r="B102" s="7">
        <v>20</v>
      </c>
      <c r="C102" s="16">
        <f t="shared" si="10"/>
        <v>742973.69798917708</v>
      </c>
      <c r="D102" s="17">
        <f t="shared" si="17"/>
        <v>0</v>
      </c>
      <c r="E102" s="16">
        <f t="shared" si="18"/>
        <v>0</v>
      </c>
      <c r="F102" s="17">
        <f t="shared" si="11"/>
        <v>0</v>
      </c>
      <c r="G102" s="16">
        <f t="shared" si="12"/>
        <v>0</v>
      </c>
      <c r="H102" s="17">
        <f t="shared" si="13"/>
        <v>0</v>
      </c>
      <c r="I102" s="16">
        <f t="shared" si="14"/>
        <v>0</v>
      </c>
      <c r="J102" s="17">
        <f t="shared" si="15"/>
        <v>742973.69798917708</v>
      </c>
      <c r="K102" s="16">
        <f t="shared" si="16"/>
        <v>0</v>
      </c>
    </row>
    <row r="103" spans="1:11" ht="6" customHeight="1" x14ac:dyDescent="0.25">
      <c r="A103" s="3"/>
      <c r="B103" s="11"/>
      <c r="C103" s="18"/>
      <c r="D103" s="19"/>
      <c r="E103" s="18"/>
      <c r="F103" s="19"/>
      <c r="G103" s="18"/>
      <c r="H103" s="19"/>
      <c r="I103" s="18"/>
      <c r="J103" s="19"/>
      <c r="K103" s="18"/>
    </row>
    <row r="104" spans="1:11" x14ac:dyDescent="0.25">
      <c r="A104" s="3"/>
      <c r="B104" s="14"/>
      <c r="C104" s="16"/>
      <c r="D104" s="17"/>
      <c r="E104" s="16"/>
      <c r="F104" s="17"/>
      <c r="G104" s="16"/>
      <c r="H104" s="17"/>
      <c r="I104" s="16"/>
      <c r="J104" s="17"/>
      <c r="K104" s="16"/>
    </row>
    <row r="105" spans="1:11" x14ac:dyDescent="0.25">
      <c r="A105" s="3"/>
      <c r="B105" s="20" t="s">
        <v>18</v>
      </c>
      <c r="C105" s="16">
        <f>C102</f>
        <v>742973.69798917708</v>
      </c>
      <c r="D105" s="17">
        <f>D102</f>
        <v>0</v>
      </c>
      <c r="E105" s="16">
        <f>E102</f>
        <v>0</v>
      </c>
      <c r="F105" s="17">
        <f>SUM(F83:F104)</f>
        <v>0</v>
      </c>
      <c r="G105" s="16">
        <f>SUM(G83:G104)</f>
        <v>0</v>
      </c>
      <c r="H105" s="17">
        <f>SUM(H83:H104)</f>
        <v>0</v>
      </c>
      <c r="I105" s="16">
        <f>SUM(I83:I104)</f>
        <v>0</v>
      </c>
      <c r="J105" s="17">
        <f>SUM(C105:I105)</f>
        <v>742973.69798917708</v>
      </c>
      <c r="K105" s="21">
        <f>SUM(F105:I105)</f>
        <v>0</v>
      </c>
    </row>
    <row r="106" spans="1:11" ht="6" customHeight="1" x14ac:dyDescent="0.25">
      <c r="A106" s="3"/>
      <c r="B106" s="11"/>
      <c r="C106" s="18"/>
      <c r="D106" s="19"/>
      <c r="E106" s="18"/>
      <c r="F106" s="19"/>
      <c r="G106" s="18"/>
      <c r="H106" s="19"/>
      <c r="I106" s="18"/>
      <c r="J106" s="19"/>
      <c r="K106" s="18"/>
    </row>
    <row r="107" spans="1:11" x14ac:dyDescent="0.25">
      <c r="A107" s="3"/>
      <c r="B107" s="14"/>
      <c r="C107" s="16"/>
      <c r="D107" s="17"/>
      <c r="E107" s="16"/>
      <c r="F107" s="17"/>
      <c r="G107" s="16"/>
      <c r="H107" s="17"/>
      <c r="I107" s="16"/>
      <c r="J107" s="17"/>
      <c r="K107" s="16"/>
    </row>
    <row r="108" spans="1:11" x14ac:dyDescent="0.25">
      <c r="A108" s="3"/>
      <c r="B108" s="20" t="s">
        <v>36</v>
      </c>
      <c r="C108" s="16">
        <f t="shared" ref="C108:K108" si="19">PV($K$19,20,0,-C105,0)</f>
        <v>551635.99227528763</v>
      </c>
      <c r="D108" s="17">
        <f t="shared" si="19"/>
        <v>0</v>
      </c>
      <c r="E108" s="16">
        <f t="shared" si="19"/>
        <v>0</v>
      </c>
      <c r="F108" s="17">
        <f t="shared" si="19"/>
        <v>0</v>
      </c>
      <c r="G108" s="16">
        <f t="shared" si="19"/>
        <v>0</v>
      </c>
      <c r="H108" s="17">
        <f t="shared" si="19"/>
        <v>0</v>
      </c>
      <c r="I108" s="16">
        <f t="shared" si="19"/>
        <v>0</v>
      </c>
      <c r="J108" s="17">
        <f t="shared" si="19"/>
        <v>551635.99227528763</v>
      </c>
      <c r="K108" s="21">
        <f t="shared" si="19"/>
        <v>0</v>
      </c>
    </row>
    <row r="109" spans="1:11" ht="6" customHeight="1" x14ac:dyDescent="0.25">
      <c r="A109" s="3"/>
      <c r="B109" s="11"/>
      <c r="C109" s="12"/>
      <c r="D109" s="13"/>
      <c r="E109" s="12"/>
      <c r="F109" s="13"/>
      <c r="G109" s="12"/>
      <c r="H109" s="13"/>
      <c r="I109" s="12"/>
      <c r="J109" s="13"/>
      <c r="K109" s="12"/>
    </row>
  </sheetData>
  <phoneticPr fontId="0" type="noConversion"/>
  <pageMargins left="0.39370078740157483" right="0.39370078740157483" top="0.78740157480314965" bottom="0.78740157480314965" header="0.51181102362204722" footer="0.51181102362204722"/>
  <pageSetup paperSize="9" orientation="landscape" horizontalDpi="300" verticalDpi="4294967292" r:id="rId1"/>
  <headerFooter alignWithMargins="0"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HYPAMORT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Meier, Giorgio</cp:lastModifiedBy>
  <cp:lastPrinted>2016-01-04T15:37:15Z</cp:lastPrinted>
  <dcterms:created xsi:type="dcterms:W3CDTF">2016-01-04T15:33:49Z</dcterms:created>
  <dcterms:modified xsi:type="dcterms:W3CDTF">2016-01-04T15:39:39Z</dcterms:modified>
</cp:coreProperties>
</file>